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1b390286aa186784/Documents/Documents/SALES/"/>
    </mc:Choice>
  </mc:AlternateContent>
  <xr:revisionPtr revIDLastSave="13" documentId="8_{8C15573E-16F4-4729-878D-905A654C0014}" xr6:coauthVersionLast="47" xr6:coauthVersionMax="47" xr10:uidLastSave="{93965C07-036D-4C89-BFA3-B39AF9635592}"/>
  <bookViews>
    <workbookView xWindow="-120" yWindow="-120" windowWidth="29040" windowHeight="15720" activeTab="2" xr2:uid="{00000000-000D-0000-FFFF-FFFF00000000}"/>
  </bookViews>
  <sheets>
    <sheet name="ซื้อ 41" sheetId="1" r:id="rId1"/>
    <sheet name="ซื้อ 21" sheetId="3" r:id="rId2"/>
    <sheet name="เช่า 41" sheetId="2" r:id="rId3"/>
    <sheet name="เช่า 11" sheetId="4" r:id="rId4"/>
  </sheets>
  <definedNames>
    <definedName name="_xlnm.Print_Area" localSheetId="0">'ซื้อ 41'!$A$1:$I$43</definedName>
  </definedNames>
  <calcPr calcId="181029"/>
  <extLst>
    <ext xmlns:x15="http://schemas.microsoft.com/office/spreadsheetml/2010/11/main" uri="{140A7094-0E35-4892-8432-C4D2E57EDEB5}">
      <x15:workbookPr chartTrackingRefBase="1"/>
    </ext>
    <ext uri="GoogleSheetsCustomDataVersion1">
      <go:sheetsCustomData xmlns:go="http://customooxmlschemas.google.com/" r:id="rId6" roundtripDataSignature="AMtx7mhgWEHYYN0Uw391QnaUvQcjeKGxfw=="/>
    </ext>
  </extLst>
</workbook>
</file>

<file path=xl/calcChain.xml><?xml version="1.0" encoding="utf-8"?>
<calcChain xmlns="http://schemas.openxmlformats.org/spreadsheetml/2006/main">
  <c r="C27" i="4" l="1"/>
  <c r="C27" i="2"/>
  <c r="F28" i="4"/>
  <c r="F27" i="4"/>
  <c r="F27" i="2"/>
  <c r="F28" i="2"/>
  <c r="I22" i="2"/>
  <c r="G22" i="4"/>
  <c r="I22" i="4"/>
  <c r="D38" i="4"/>
  <c r="F20" i="4" s="1"/>
  <c r="D37" i="4"/>
  <c r="D36" i="4"/>
  <c r="G24" i="4"/>
  <c r="C22" i="4"/>
  <c r="F21" i="4"/>
  <c r="G31" i="4" s="1"/>
  <c r="C20" i="4"/>
  <c r="C22" i="2"/>
  <c r="D43" i="3"/>
  <c r="F21" i="3" s="1"/>
  <c r="D42" i="3"/>
  <c r="D41" i="3"/>
  <c r="G36" i="3"/>
  <c r="F33" i="3"/>
  <c r="F32" i="3"/>
  <c r="C32" i="3"/>
  <c r="F27" i="3"/>
  <c r="C27" i="3"/>
  <c r="C24" i="3"/>
  <c r="C23" i="3"/>
  <c r="F22" i="3"/>
  <c r="G28" i="3" s="1"/>
  <c r="C21" i="3"/>
  <c r="D35" i="3" s="1"/>
  <c r="D37" i="3" s="1"/>
  <c r="F6" i="3"/>
  <c r="F25" i="3" s="1"/>
  <c r="G25" i="3" s="1"/>
  <c r="D38" i="2"/>
  <c r="F20" i="2" s="1"/>
  <c r="G30" i="2" s="1"/>
  <c r="D37" i="2"/>
  <c r="D36" i="2"/>
  <c r="F21" i="2"/>
  <c r="G31" i="2" s="1"/>
  <c r="C20" i="2"/>
  <c r="D30" i="2" s="1"/>
  <c r="D32" i="2" s="1"/>
  <c r="G24" i="2"/>
  <c r="F6" i="1"/>
  <c r="C23" i="1"/>
  <c r="D42" i="1"/>
  <c r="D41" i="1"/>
  <c r="F22" i="1"/>
  <c r="G33" i="1"/>
  <c r="F33" i="1"/>
  <c r="F32" i="1"/>
  <c r="D22" i="4" l="1"/>
  <c r="H22" i="4" s="1"/>
  <c r="D23" i="4"/>
  <c r="C25" i="4"/>
  <c r="D25" i="4"/>
  <c r="D26" i="4" s="1"/>
  <c r="G28" i="4"/>
  <c r="D30" i="4"/>
  <c r="D32" i="4" s="1"/>
  <c r="G27" i="4"/>
  <c r="G25" i="4"/>
  <c r="G26" i="4" s="1"/>
  <c r="F25" i="4"/>
  <c r="G30" i="4"/>
  <c r="G32" i="4" s="1"/>
  <c r="H30" i="4" s="1"/>
  <c r="I30" i="4" s="1"/>
  <c r="D27" i="4"/>
  <c r="D29" i="4" s="1"/>
  <c r="B33" i="4" s="1"/>
  <c r="G32" i="2"/>
  <c r="H30" i="2" s="1"/>
  <c r="I30" i="2" s="1"/>
  <c r="D22" i="2"/>
  <c r="H22" i="2" s="1"/>
  <c r="G22" i="2"/>
  <c r="D23" i="2"/>
  <c r="D27" i="2"/>
  <c r="D29" i="2" s="1"/>
  <c r="B33" i="2" s="1"/>
  <c r="G28" i="2"/>
  <c r="D23" i="3"/>
  <c r="D26" i="3" s="1"/>
  <c r="B38" i="3" s="1"/>
  <c r="D24" i="3"/>
  <c r="G24" i="3"/>
  <c r="D27" i="3"/>
  <c r="D29" i="3" s="1"/>
  <c r="D32" i="3"/>
  <c r="D34" i="3" s="1"/>
  <c r="G33" i="3"/>
  <c r="G27" i="3"/>
  <c r="G29" i="3" s="1"/>
  <c r="G23" i="3"/>
  <c r="G26" i="3" s="1"/>
  <c r="G30" i="3"/>
  <c r="G31" i="3" s="1"/>
  <c r="F30" i="3"/>
  <c r="G32" i="3"/>
  <c r="G34" i="3" s="1"/>
  <c r="H32" i="3" s="1"/>
  <c r="I32" i="3" s="1"/>
  <c r="G35" i="3"/>
  <c r="G37" i="3" s="1"/>
  <c r="H35" i="3" s="1"/>
  <c r="I35" i="3" s="1"/>
  <c r="C30" i="3"/>
  <c r="D30" i="3"/>
  <c r="D31" i="3" s="1"/>
  <c r="D25" i="2"/>
  <c r="D26" i="2" s="1"/>
  <c r="F25" i="2"/>
  <c r="G25" i="2"/>
  <c r="G26" i="2" s="1"/>
  <c r="G27" i="2"/>
  <c r="C25" i="2"/>
  <c r="G24" i="1"/>
  <c r="C21" i="1"/>
  <c r="D30" i="1" s="1"/>
  <c r="H25" i="4" l="1"/>
  <c r="I25" i="4" s="1"/>
  <c r="G29" i="4"/>
  <c r="E33" i="4" s="1"/>
  <c r="H33" i="4"/>
  <c r="I33" i="4" s="1"/>
  <c r="G29" i="2"/>
  <c r="H27" i="3"/>
  <c r="I27" i="3" s="1"/>
  <c r="H30" i="3"/>
  <c r="I30" i="3" s="1"/>
  <c r="E38" i="3"/>
  <c r="H38" i="3" s="1"/>
  <c r="I38" i="3" s="1"/>
  <c r="H23" i="3"/>
  <c r="I23" i="3" s="1"/>
  <c r="H25" i="2"/>
  <c r="I25" i="2" s="1"/>
  <c r="D43" i="1"/>
  <c r="F21" i="1" s="1"/>
  <c r="G23" i="1" s="1"/>
  <c r="H27" i="2" l="1"/>
  <c r="I27" i="2" s="1"/>
  <c r="E33" i="2"/>
  <c r="H33" i="2" s="1"/>
  <c r="I33" i="2" s="1"/>
  <c r="H27" i="4"/>
  <c r="I27" i="4" s="1"/>
  <c r="G32" i="1"/>
  <c r="G34" i="1" s="1"/>
  <c r="C32" i="1"/>
  <c r="F25" i="1" l="1"/>
  <c r="G25" i="1" s="1"/>
  <c r="F27" i="1"/>
  <c r="C27" i="1"/>
  <c r="C24" i="1"/>
  <c r="G36" i="1" l="1"/>
  <c r="G30" i="1"/>
  <c r="G31" i="1" s="1"/>
  <c r="D31" i="1"/>
  <c r="C30" i="1"/>
  <c r="D32" i="1"/>
  <c r="D34" i="1" s="1"/>
  <c r="D35" i="1"/>
  <c r="D37" i="1" s="1"/>
  <c r="G28" i="1"/>
  <c r="D23" i="1"/>
  <c r="D24" i="1"/>
  <c r="D27" i="1"/>
  <c r="D29" i="1" s="1"/>
  <c r="G26" i="1" l="1"/>
  <c r="H32" i="1"/>
  <c r="I32" i="1" s="1"/>
  <c r="G35" i="1"/>
  <c r="G27" i="1"/>
  <c r="G29" i="1" s="1"/>
  <c r="H27" i="1" s="1"/>
  <c r="I27" i="1" s="1"/>
  <c r="F30" i="1"/>
  <c r="D26" i="1"/>
  <c r="H30" i="1"/>
  <c r="I30" i="1" s="1"/>
  <c r="G37" i="1" l="1"/>
  <c r="H35" i="1" s="1"/>
  <c r="I35" i="1" s="1"/>
  <c r="E38" i="1"/>
  <c r="B38" i="1"/>
  <c r="H23" i="1"/>
  <c r="I23" i="1" s="1"/>
  <c r="H38" i="1" l="1"/>
  <c r="I38" i="1" s="1"/>
</calcChain>
</file>

<file path=xl/sharedStrings.xml><?xml version="1.0" encoding="utf-8"?>
<sst xmlns="http://schemas.openxmlformats.org/spreadsheetml/2006/main" count="236" uniqueCount="51">
  <si>
    <t>ยินดีต้อนรับสู่เครื่องมือ TCO ของ SMART NETCOM</t>
  </si>
  <si>
    <t xml:space="preserve">                                      (กรุณากรอกข้อมูลองค์กรของท่านในช่องสีเหลืองด้านล่าง)</t>
  </si>
  <si>
    <t>ชื่อองค์กรของท่าน</t>
  </si>
  <si>
    <t>ท่านประสงค์จะติดตั้งชุดเครื่องทำงานกี่ชุด</t>
  </si>
  <si>
    <t>ราคาต่อเครื่อง PC ปัจจุบันของท่าน</t>
  </si>
  <si>
    <t>ราคาของชุด จอ คีย์บอร์ด เม้าส์ และอุปกรณ์เสริมอื่นๆของแต่ละเครื่องเป็นเท่าไร</t>
  </si>
  <si>
    <r>
      <rPr>
        <sz val="11"/>
        <color rgb="FF000000"/>
        <rFont val="Arial"/>
        <family val="2"/>
      </rPr>
      <t xml:space="preserve">คุณต้องการใช้โปรแกรมทำงานใดบ้าง?
</t>
    </r>
    <r>
      <rPr>
        <sz val="11"/>
        <color rgb="FFFF0000"/>
        <rFont val="Tahoma"/>
        <family val="2"/>
      </rPr>
      <t>(หากลูกค้าเลือกโปรแกรมที่ใช้งานขั้นสูง ราคาคำนวนจะถูกเปลี่ยนแปลงไปตามความเหมาะสม)</t>
    </r>
  </si>
  <si>
    <t>A. โปรแกรม Microsoft Office, Internet browser,  Youtube, โปรแกรมทำบัญชี</t>
  </si>
  <si>
    <t>เปรียบเทียบราคาการใช้งาน ระยะเวลา 6 ปี ระหว่าง PC และ SMART NETCOM</t>
  </si>
  <si>
    <t>ระบบ PC</t>
  </si>
  <si>
    <t>ระบบ SMART NETCOM</t>
  </si>
  <si>
    <t>ประหยัด (บาท)</t>
  </si>
  <si>
    <t>ประหยัด (%)</t>
  </si>
  <si>
    <t>ราคาต่อหน่วย</t>
  </si>
  <si>
    <t>รวม</t>
  </si>
  <si>
    <t>จำนวนผู้ใช้</t>
  </si>
  <si>
    <t>PC</t>
  </si>
  <si>
    <t>เครื่อง Host</t>
  </si>
  <si>
    <t>T900</t>
  </si>
  <si>
    <t>1. ราคาอุปกรณ์</t>
  </si>
  <si>
    <t>จอ คีย์บอร์ด เม้าส์</t>
  </si>
  <si>
    <t>2. ราคาการบำรุง หรืออัพเกรด ภายในเวลา 6 ปี</t>
  </si>
  <si>
    <t>ค่าบำรุง T900 (ต่ออายุประกัน 6 ปี)</t>
  </si>
  <si>
    <t>3. เวลาการติดตั้ง และลงโปรแกรม</t>
  </si>
  <si>
    <t>PC (ติดตั้งและบำรุง)</t>
  </si>
  <si>
    <t>4. ค่าไฟฟ้าระยะเวลา 6 ปี</t>
  </si>
  <si>
    <r>
      <rPr>
        <sz val="11"/>
        <color rgb="FF000000"/>
        <rFont val="Arial"/>
        <family val="2"/>
      </rPr>
      <t xml:space="preserve">PC  </t>
    </r>
    <r>
      <rPr>
        <sz val="10"/>
        <color rgb="FF000000"/>
        <rFont val="Tahoma"/>
        <family val="2"/>
      </rPr>
      <t>(250W x 8 ชั่วโมง x 245 วัน x 6 ปี x 4฿/KW)</t>
    </r>
  </si>
  <si>
    <r>
      <rPr>
        <sz val="11"/>
        <color rgb="FF000000"/>
        <rFont val="Arial"/>
        <family val="2"/>
      </rPr>
      <t xml:space="preserve">เครื่อง Host </t>
    </r>
    <r>
      <rPr>
        <sz val="10"/>
        <color rgb="FF000000"/>
        <rFont val="Tahoma"/>
        <family val="2"/>
      </rPr>
      <t>(250W x 8 ชั่วโมง x 245 วัน x 6 ปี x 4฿/KW)</t>
    </r>
  </si>
  <si>
    <t>5. ขยะอีเลคทรอนิคส์</t>
  </si>
  <si>
    <t>PC (10 กิโลกรัม)</t>
  </si>
  <si>
    <t>เครื่อง Host (10 กิโลกรัม)</t>
  </si>
  <si>
    <t>T900 (0.158 กิโลกรัม)</t>
  </si>
  <si>
    <t>ค่าใช้จ่ายทั้งหมด</t>
  </si>
  <si>
    <t>เงื่อนไข</t>
  </si>
  <si>
    <t>จำนวนเครื่อง Host</t>
  </si>
  <si>
    <t>B. Adobe Photoshop, Illustrator และโปรแกรมจากกลุ่ม A</t>
  </si>
  <si>
    <t>C. Adobe Premiere Pro, Vegas และโปรแกรมจากกลุ่ม A+B</t>
  </si>
  <si>
    <r>
      <rPr>
        <sz val="11"/>
        <color rgb="FF000000"/>
        <rFont val="Arial"/>
        <family val="2"/>
      </rPr>
      <t xml:space="preserve">T900 </t>
    </r>
    <r>
      <rPr>
        <sz val="10"/>
        <color rgb="FF000000"/>
        <rFont val="Tahoma"/>
        <family val="2"/>
      </rPr>
      <t>(12W x 8 ชั่วโมง x 245 วัน x 6 ปี x 4฿)</t>
    </r>
  </si>
  <si>
    <t>xx</t>
  </si>
  <si>
    <t>ราคาเช่าคอมต่อเครื่องต่อเดือน PC ปัจจุบันของท่าน</t>
  </si>
  <si>
    <t>เช่าระบบ PC</t>
  </si>
  <si>
    <t>เช่าระบบ SMART NETCOM</t>
  </si>
  <si>
    <t>1. ราคาเช่าอุปกรณ์ ระยะเวลา 3 ปี</t>
  </si>
  <si>
    <t>ราคาเช่าต่อเครื่องต่อเดือน</t>
  </si>
  <si>
    <t>2. เวลาการติดตั้ง และลงโปรแกรม</t>
  </si>
  <si>
    <t>4. ขยะอีเลคทรอนิคส์</t>
  </si>
  <si>
    <t>เปรียบเทียบราคาการใช้งาน ระยะเวลา 3 ปี ระหว่าง PC และ SMART NETCOM</t>
  </si>
  <si>
    <t>3. ค่าไฟฟ้าระยะเวลา 3 ปี</t>
  </si>
  <si>
    <r>
      <rPr>
        <sz val="11"/>
        <color rgb="FF000000"/>
        <rFont val="Arial"/>
        <family val="2"/>
      </rPr>
      <t xml:space="preserve">PC  </t>
    </r>
    <r>
      <rPr>
        <sz val="10"/>
        <color rgb="FF000000"/>
        <rFont val="Tahoma"/>
        <family val="2"/>
      </rPr>
      <t>(250W x 8 ชั่วโมง x 245 วัน x 3 ปี x 4฿/KW)</t>
    </r>
  </si>
  <si>
    <r>
      <rPr>
        <sz val="11"/>
        <color rgb="FF000000"/>
        <rFont val="Arial"/>
        <family val="2"/>
      </rPr>
      <t xml:space="preserve">เครื่อง Host </t>
    </r>
    <r>
      <rPr>
        <sz val="10"/>
        <color rgb="FF000000"/>
        <rFont val="Tahoma"/>
        <family val="2"/>
      </rPr>
      <t>(250W x 8 ชั่วโมง x 245 วัน x 3 ปี x 4฿/KW)</t>
    </r>
  </si>
  <si>
    <r>
      <rPr>
        <sz val="11"/>
        <color rgb="FF000000"/>
        <rFont val="Arial"/>
        <family val="2"/>
      </rPr>
      <t xml:space="preserve">T900 </t>
    </r>
    <r>
      <rPr>
        <sz val="10"/>
        <color rgb="FF000000"/>
        <rFont val="Tahoma"/>
        <family val="2"/>
      </rPr>
      <t>(12W x 8 ชั่วโมง x 245 วัน x 3 ปี x 4฿)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</si>
</sst>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??_-;_-@"/>
    <numFmt numFmtId="165" formatCode="_-* #,##0.00_-;\-* #,##0.00_-;_-* &quot;-&quot;??_-;_-@"/>
  </numFmts>
  <fonts count="20" x14ac:knownFonts="1">
    <font>
      <sz val="11"/>
      <color theme="1"/>
      <name val="Arial"/>
    </font>
    <font>
      <b/>
      <sz val="20"/>
      <color rgb="FF000000"/>
      <name val="Calibri"/>
      <family val="2"/>
    </font>
    <font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theme="1"/>
      <name val="Calibri"/>
      <family val="2"/>
    </font>
    <font>
      <b/>
      <sz val="18"/>
      <color rgb="FFFF0000"/>
      <name val="Calibri"/>
      <family val="2"/>
    </font>
    <font>
      <b/>
      <sz val="12"/>
      <color rgb="FFFF0000"/>
      <name val="Arial"/>
      <family val="2"/>
    </font>
    <font>
      <b/>
      <sz val="14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FF0000"/>
      <name val="Calibri"/>
      <family val="2"/>
    </font>
    <font>
      <sz val="12"/>
      <color rgb="FF000000"/>
      <name val="Arial"/>
      <family val="2"/>
    </font>
    <font>
      <sz val="12"/>
      <color rgb="FFFF0000"/>
      <name val="Calibri"/>
      <family val="2"/>
    </font>
    <font>
      <sz val="12"/>
      <color rgb="FFFF0000"/>
      <name val="Arial"/>
      <family val="2"/>
    </font>
    <font>
      <sz val="11"/>
      <color rgb="FF000000"/>
      <name val="Arial"/>
      <family val="2"/>
    </font>
    <font>
      <sz val="11"/>
      <color rgb="FFFF0000"/>
      <name val="Tahoma"/>
      <family val="2"/>
    </font>
    <font>
      <sz val="10"/>
      <color rgb="FF00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FFE598"/>
        <bgColor rgb="FFFFE598"/>
      </patternFill>
    </fill>
    <fill>
      <patternFill patternType="solid">
        <fgColor rgb="FF8EAADB"/>
        <bgColor rgb="FF8EAADB"/>
      </patternFill>
    </fill>
    <fill>
      <patternFill patternType="solid">
        <fgColor rgb="FFF4B083"/>
        <bgColor rgb="FFF4B083"/>
      </patternFill>
    </fill>
    <fill>
      <patternFill patternType="solid">
        <fgColor rgb="FFC5E0B3"/>
        <bgColor rgb="FFC5E0B3"/>
      </patternFill>
    </fill>
    <fill>
      <patternFill patternType="solid">
        <fgColor rgb="FFD8D8D8"/>
        <bgColor rgb="FFD8D8D8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164" fontId="4" fillId="6" borderId="5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49" fontId="10" fillId="11" borderId="6" xfId="0" applyNumberFormat="1" applyFont="1" applyFill="1" applyBorder="1" applyAlignment="1">
      <alignment horizontal="left" vertical="center"/>
    </xf>
    <xf numFmtId="49" fontId="3" fillId="11" borderId="9" xfId="0" applyNumberFormat="1" applyFont="1" applyFill="1" applyBorder="1" applyAlignment="1">
      <alignment horizontal="left" vertical="center"/>
    </xf>
    <xf numFmtId="43" fontId="2" fillId="10" borderId="12" xfId="0" applyNumberFormat="1" applyFont="1" applyFill="1" applyBorder="1" applyAlignment="1">
      <alignment vertical="center"/>
    </xf>
    <xf numFmtId="0" fontId="12" fillId="11" borderId="12" xfId="0" applyFont="1" applyFill="1" applyBorder="1" applyAlignment="1">
      <alignment vertical="center"/>
    </xf>
    <xf numFmtId="43" fontId="2" fillId="11" borderId="12" xfId="0" applyNumberFormat="1" applyFont="1" applyFill="1" applyBorder="1" applyAlignment="1">
      <alignment vertical="center"/>
    </xf>
    <xf numFmtId="0" fontId="14" fillId="10" borderId="13" xfId="0" applyFont="1" applyFill="1" applyBorder="1" applyAlignment="1">
      <alignment vertical="center"/>
    </xf>
    <xf numFmtId="43" fontId="2" fillId="10" borderId="13" xfId="0" applyNumberFormat="1" applyFont="1" applyFill="1" applyBorder="1" applyAlignment="1">
      <alignment vertical="center"/>
    </xf>
    <xf numFmtId="43" fontId="2" fillId="11" borderId="13" xfId="0" applyNumberFormat="1" applyFont="1" applyFill="1" applyBorder="1" applyAlignment="1">
      <alignment vertical="center"/>
    </xf>
    <xf numFmtId="164" fontId="2" fillId="10" borderId="13" xfId="0" applyNumberFormat="1" applyFont="1" applyFill="1" applyBorder="1" applyAlignment="1">
      <alignment vertical="center"/>
    </xf>
    <xf numFmtId="0" fontId="14" fillId="11" borderId="13" xfId="0" applyFont="1" applyFill="1" applyBorder="1" applyAlignment="1">
      <alignment vertical="center"/>
    </xf>
    <xf numFmtId="0" fontId="15" fillId="10" borderId="14" xfId="0" applyFont="1" applyFill="1" applyBorder="1" applyAlignment="1">
      <alignment vertical="center"/>
    </xf>
    <xf numFmtId="43" fontId="15" fillId="10" borderId="14" xfId="0" applyNumberFormat="1" applyFont="1" applyFill="1" applyBorder="1" applyAlignment="1">
      <alignment vertical="center"/>
    </xf>
    <xf numFmtId="49" fontId="16" fillId="11" borderId="14" xfId="0" applyNumberFormat="1" applyFont="1" applyFill="1" applyBorder="1" applyAlignment="1">
      <alignment vertical="center"/>
    </xf>
    <xf numFmtId="43" fontId="15" fillId="11" borderId="14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2" fillId="10" borderId="12" xfId="0" applyNumberFormat="1" applyFont="1" applyFill="1" applyBorder="1" applyAlignment="1">
      <alignment vertical="center" wrapText="1"/>
    </xf>
    <xf numFmtId="0" fontId="2" fillId="10" borderId="13" xfId="0" applyFont="1" applyFill="1" applyBorder="1" applyAlignment="1">
      <alignment vertical="center"/>
    </xf>
    <xf numFmtId="49" fontId="12" fillId="11" borderId="13" xfId="0" applyNumberFormat="1" applyFont="1" applyFill="1" applyBorder="1" applyAlignment="1">
      <alignment vertical="center"/>
    </xf>
    <xf numFmtId="49" fontId="15" fillId="11" borderId="14" xfId="0" applyNumberFormat="1" applyFont="1" applyFill="1" applyBorder="1" applyAlignment="1">
      <alignment vertical="center"/>
    </xf>
    <xf numFmtId="0" fontId="14" fillId="10" borderId="12" xfId="0" applyFont="1" applyFill="1" applyBorder="1" applyAlignment="1">
      <alignment vertical="center"/>
    </xf>
    <xf numFmtId="43" fontId="14" fillId="11" borderId="12" xfId="0" applyNumberFormat="1" applyFont="1" applyFill="1" applyBorder="1" applyAlignment="1">
      <alignment vertical="center"/>
    </xf>
    <xf numFmtId="43" fontId="15" fillId="10" borderId="13" xfId="0" applyNumberFormat="1" applyFont="1" applyFill="1" applyBorder="1" applyAlignment="1">
      <alignment vertical="center"/>
    </xf>
    <xf numFmtId="43" fontId="15" fillId="11" borderId="13" xfId="0" applyNumberFormat="1" applyFont="1" applyFill="1" applyBorder="1" applyAlignment="1">
      <alignment vertical="center"/>
    </xf>
    <xf numFmtId="0" fontId="2" fillId="10" borderId="12" xfId="0" applyFont="1" applyFill="1" applyBorder="1" applyAlignment="1">
      <alignment vertical="center"/>
    </xf>
    <xf numFmtId="49" fontId="2" fillId="11" borderId="13" xfId="0" applyNumberFormat="1" applyFont="1" applyFill="1" applyBorder="1" applyAlignment="1">
      <alignment vertical="center"/>
    </xf>
    <xf numFmtId="0" fontId="12" fillId="10" borderId="12" xfId="0" applyFont="1" applyFill="1" applyBorder="1" applyAlignment="1">
      <alignment vertical="center"/>
    </xf>
    <xf numFmtId="0" fontId="16" fillId="10" borderId="14" xfId="0" applyFont="1" applyFill="1" applyBorder="1" applyAlignment="1">
      <alignment vertical="center"/>
    </xf>
    <xf numFmtId="164" fontId="15" fillId="11" borderId="14" xfId="0" applyNumberFormat="1" applyFont="1" applyFill="1" applyBorder="1" applyAlignment="1">
      <alignment vertical="center"/>
    </xf>
    <xf numFmtId="0" fontId="3" fillId="9" borderId="5" xfId="0" applyFont="1" applyFill="1" applyBorder="1" applyAlignment="1">
      <alignment horizontal="left" vertical="center"/>
    </xf>
    <xf numFmtId="43" fontId="9" fillId="12" borderId="5" xfId="0" applyNumberFormat="1" applyFont="1" applyFill="1" applyBorder="1" applyAlignment="1">
      <alignment horizontal="center" vertical="center"/>
    </xf>
    <xf numFmtId="10" fontId="9" fillId="3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12" fillId="2" borderId="1" xfId="0" applyFont="1" applyFill="1" applyBorder="1"/>
    <xf numFmtId="1" fontId="2" fillId="2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6" fillId="4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43" fontId="6" fillId="4" borderId="2" xfId="0" applyNumberFormat="1" applyFont="1" applyFill="1" applyBorder="1" applyAlignment="1">
      <alignment horizontal="right" vertical="center"/>
    </xf>
    <xf numFmtId="0" fontId="9" fillId="7" borderId="12" xfId="0" applyFont="1" applyFill="1" applyBorder="1" applyAlignment="1">
      <alignment horizontal="center" vertical="center"/>
    </xf>
    <xf numFmtId="0" fontId="5" fillId="0" borderId="14" xfId="0" applyFont="1" applyBorder="1"/>
    <xf numFmtId="0" fontId="9" fillId="8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64" fontId="4" fillId="6" borderId="2" xfId="0" applyNumberFormat="1" applyFont="1" applyFill="1" applyBorder="1" applyAlignment="1">
      <alignment horizontal="center" vertical="center"/>
    </xf>
    <xf numFmtId="49" fontId="4" fillId="9" borderId="12" xfId="0" applyNumberFormat="1" applyFont="1" applyFill="1" applyBorder="1" applyAlignment="1">
      <alignment horizontal="left" vertical="center"/>
    </xf>
    <xf numFmtId="0" fontId="5" fillId="0" borderId="13" xfId="0" applyFont="1" applyBorder="1"/>
    <xf numFmtId="49" fontId="4" fillId="9" borderId="12" xfId="0" applyNumberFormat="1" applyFont="1" applyFill="1" applyBorder="1" applyAlignment="1">
      <alignment horizontal="left" vertical="center" wrapText="1"/>
    </xf>
    <xf numFmtId="0" fontId="4" fillId="9" borderId="12" xfId="0" applyFont="1" applyFill="1" applyBorder="1" applyAlignment="1">
      <alignment horizontal="left" vertical="center"/>
    </xf>
    <xf numFmtId="0" fontId="4" fillId="9" borderId="12" xfId="0" applyFont="1" applyFill="1" applyBorder="1" applyAlignment="1">
      <alignment horizontal="left" vertical="center" wrapText="1"/>
    </xf>
    <xf numFmtId="0" fontId="3" fillId="9" borderId="12" xfId="0" applyFont="1" applyFill="1" applyBorder="1" applyAlignment="1">
      <alignment horizontal="left" vertical="center"/>
    </xf>
    <xf numFmtId="0" fontId="3" fillId="10" borderId="6" xfId="0" applyFont="1" applyFill="1" applyBorder="1" applyAlignment="1">
      <alignment horizontal="left" vertical="center"/>
    </xf>
    <xf numFmtId="0" fontId="5" fillId="0" borderId="9" xfId="0" applyFont="1" applyBorder="1"/>
    <xf numFmtId="0" fontId="3" fillId="10" borderId="7" xfId="0" applyFont="1" applyFill="1" applyBorder="1" applyAlignment="1">
      <alignment horizontal="right" vertical="center"/>
    </xf>
    <xf numFmtId="0" fontId="5" fillId="0" borderId="8" xfId="0" applyFont="1" applyBorder="1"/>
    <xf numFmtId="0" fontId="5" fillId="0" borderId="10" xfId="0" applyFont="1" applyBorder="1"/>
    <xf numFmtId="0" fontId="5" fillId="0" borderId="11" xfId="0" applyFont="1" applyBorder="1"/>
    <xf numFmtId="164" fontId="3" fillId="11" borderId="7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164" fontId="3" fillId="11" borderId="10" xfId="0" applyNumberFormat="1" applyFont="1" applyFill="1" applyBorder="1" applyAlignment="1">
      <alignment horizontal="center" vertical="center"/>
    </xf>
    <xf numFmtId="0" fontId="11" fillId="12" borderId="12" xfId="0" applyFont="1" applyFill="1" applyBorder="1" applyAlignment="1">
      <alignment horizontal="center" vertical="center"/>
    </xf>
    <xf numFmtId="10" fontId="13" fillId="3" borderId="12" xfId="0" applyNumberFormat="1" applyFont="1" applyFill="1" applyBorder="1" applyAlignment="1">
      <alignment horizontal="center" vertical="center"/>
    </xf>
    <xf numFmtId="43" fontId="13" fillId="12" borderId="12" xfId="0" applyNumberFormat="1" applyFont="1" applyFill="1" applyBorder="1" applyAlignment="1">
      <alignment horizontal="center" vertical="center"/>
    </xf>
    <xf numFmtId="43" fontId="9" fillId="10" borderId="2" xfId="0" applyNumberFormat="1" applyFont="1" applyFill="1" applyBorder="1" applyAlignment="1">
      <alignment horizontal="center" vertical="center"/>
    </xf>
    <xf numFmtId="165" fontId="9" fillId="11" borderId="2" xfId="0" applyNumberFormat="1" applyFont="1" applyFill="1" applyBorder="1" applyAlignment="1">
      <alignment horizontal="center" vertical="center"/>
    </xf>
    <xf numFmtId="43" fontId="15" fillId="10" borderId="12" xfId="0" applyNumberFormat="1" applyFont="1" applyFill="1" applyBorder="1" applyAlignment="1">
      <alignment vertical="center"/>
    </xf>
    <xf numFmtId="43" fontId="15" fillId="11" borderId="1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NUL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9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</xdr:row>
      <xdr:rowOff>0</xdr:rowOff>
    </xdr:from>
    <xdr:ext cx="304800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104775</xdr:colOff>
      <xdr:row>5</xdr:row>
      <xdr:rowOff>161925</xdr:rowOff>
    </xdr:from>
    <xdr:ext cx="0" cy="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1543050</xdr:colOff>
      <xdr:row>18</xdr:row>
      <xdr:rowOff>180975</xdr:rowOff>
    </xdr:from>
    <xdr:ext cx="0" cy="0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2266950</xdr:colOff>
      <xdr:row>43</xdr:row>
      <xdr:rowOff>238125</xdr:rowOff>
    </xdr:from>
    <xdr:ext cx="19050" cy="190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542925</xdr:colOff>
      <xdr:row>6</xdr:row>
      <xdr:rowOff>400050</xdr:rowOff>
    </xdr:from>
    <xdr:ext cx="9525" cy="9525"/>
    <xdr:pic>
      <xdr:nvPicPr>
        <xdr:cNvPr id="6" name="image3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1543050</xdr:colOff>
      <xdr:row>18</xdr:row>
      <xdr:rowOff>180975</xdr:rowOff>
    </xdr:from>
    <xdr:ext cx="0" cy="0"/>
    <xdr:pic>
      <xdr:nvPicPr>
        <xdr:cNvPr id="7" name="image5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1919288</xdr:colOff>
      <xdr:row>9</xdr:row>
      <xdr:rowOff>178595</xdr:rowOff>
    </xdr:from>
    <xdr:ext cx="3236119" cy="2059781"/>
    <xdr:pic>
      <xdr:nvPicPr>
        <xdr:cNvPr id="8" name="image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265569" y="4226720"/>
          <a:ext cx="3236119" cy="205978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1119188</xdr:colOff>
      <xdr:row>8</xdr:row>
      <xdr:rowOff>33339</xdr:rowOff>
    </xdr:from>
    <xdr:to>
      <xdr:col>2</xdr:col>
      <xdr:colOff>952500</xdr:colOff>
      <xdr:row>17</xdr:row>
      <xdr:rowOff>140494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7A7CA5C-668D-434B-8277-2AD97ED96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1407" y="3807620"/>
          <a:ext cx="2571749" cy="2571749"/>
        </a:xfrm>
        <a:prstGeom prst="rect">
          <a:avLst/>
        </a:prstGeom>
      </xdr:spPr>
    </xdr:pic>
    <xdr:clientData/>
  </xdr:twoCellAnchor>
  <xdr:oneCellAnchor>
    <xdr:from>
      <xdr:col>2</xdr:col>
      <xdr:colOff>392908</xdr:colOff>
      <xdr:row>12</xdr:row>
      <xdr:rowOff>47625</xdr:rowOff>
    </xdr:from>
    <xdr:ext cx="2714624" cy="980653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8016580-75CF-45A0-B32D-6832EA5F1305}"/>
            </a:ext>
          </a:extLst>
        </xdr:cNvPr>
        <xdr:cNvSpPr txBox="1"/>
      </xdr:nvSpPr>
      <xdr:spPr>
        <a:xfrm>
          <a:off x="5643564" y="4917281"/>
          <a:ext cx="2714624" cy="98065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รายละเอียดสินค้าโดยย่อ</a:t>
          </a:r>
        </a:p>
        <a:p>
          <a:r>
            <a:rPr lang="th-T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Intel® Core™ i3-13100</a:t>
          </a:r>
          <a:br>
            <a:rPr lang="en-US"/>
          </a:b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 8GB (1x8GB) DDR4 Non-ECC Memory</a:t>
          </a:r>
          <a:br>
            <a:rPr lang="en-US"/>
          </a:b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 256GB</a:t>
          </a:r>
          <a:br>
            <a:rPr lang="en-US"/>
          </a:b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 Intel UHD Graphics 730</a:t>
          </a:r>
          <a:endParaRPr lang="th-TH" sz="1100"/>
        </a:p>
      </xdr:txBody>
    </xdr:sp>
    <xdr:clientData/>
  </xdr:oneCellAnchor>
  <xdr:oneCellAnchor>
    <xdr:from>
      <xdr:col>0</xdr:col>
      <xdr:colOff>0</xdr:colOff>
      <xdr:row>47</xdr:row>
      <xdr:rowOff>161925</xdr:rowOff>
    </xdr:from>
    <xdr:ext cx="0" cy="0"/>
    <xdr:pic>
      <xdr:nvPicPr>
        <xdr:cNvPr id="11" name="image2.png">
          <a:extLst>
            <a:ext uri="{FF2B5EF4-FFF2-40B4-BE49-F238E27FC236}">
              <a16:creationId xmlns:a16="http://schemas.microsoft.com/office/drawing/2014/main" id="{172B6C9A-A04C-41BF-8DEA-951232ACCE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91900" y="2614613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42E84211-76AA-4766-ACE6-7C749884798C}"/>
            </a:ext>
          </a:extLst>
        </xdr:cNvPr>
        <xdr:cNvSpPr/>
      </xdr:nvSpPr>
      <xdr:spPr>
        <a:xfrm>
          <a:off x="2512219" y="5417344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</xdr:row>
      <xdr:rowOff>0</xdr:rowOff>
    </xdr:from>
    <xdr:ext cx="304800" cy="3143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BC06A73B-41EB-4323-B962-B8F914AD75EB}"/>
            </a:ext>
          </a:extLst>
        </xdr:cNvPr>
        <xdr:cNvSpPr/>
      </xdr:nvSpPr>
      <xdr:spPr>
        <a:xfrm>
          <a:off x="2514600" y="541020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104775</xdr:colOff>
      <xdr:row>5</xdr:row>
      <xdr:rowOff>161925</xdr:rowOff>
    </xdr:from>
    <xdr:ext cx="0" cy="0"/>
    <xdr:pic>
      <xdr:nvPicPr>
        <xdr:cNvPr id="3" name="image2.png">
          <a:extLst>
            <a:ext uri="{FF2B5EF4-FFF2-40B4-BE49-F238E27FC236}">
              <a16:creationId xmlns:a16="http://schemas.microsoft.com/office/drawing/2014/main" id="{115CC46E-8C6C-49FB-BFCC-F8A93A8E88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91900" y="260032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1543050</xdr:colOff>
      <xdr:row>18</xdr:row>
      <xdr:rowOff>180975</xdr:rowOff>
    </xdr:from>
    <xdr:ext cx="0" cy="0"/>
    <xdr:pic>
      <xdr:nvPicPr>
        <xdr:cNvPr id="4" name="image2.png">
          <a:extLst>
            <a:ext uri="{FF2B5EF4-FFF2-40B4-BE49-F238E27FC236}">
              <a16:creationId xmlns:a16="http://schemas.microsoft.com/office/drawing/2014/main" id="{C5714006-5791-468F-B907-B040893AB9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6275" y="658177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2266950</xdr:colOff>
      <xdr:row>43</xdr:row>
      <xdr:rowOff>238125</xdr:rowOff>
    </xdr:from>
    <xdr:ext cx="19050" cy="19050"/>
    <xdr:pic>
      <xdr:nvPicPr>
        <xdr:cNvPr id="5" name="image1.png">
          <a:extLst>
            <a:ext uri="{FF2B5EF4-FFF2-40B4-BE49-F238E27FC236}">
              <a16:creationId xmlns:a16="http://schemas.microsoft.com/office/drawing/2014/main" id="{829188A2-25C8-4919-87E0-047D13E486D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66950" y="13268325"/>
          <a:ext cx="19050" cy="190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542925</xdr:colOff>
      <xdr:row>6</xdr:row>
      <xdr:rowOff>400050</xdr:rowOff>
    </xdr:from>
    <xdr:ext cx="9525" cy="9525"/>
    <xdr:pic>
      <xdr:nvPicPr>
        <xdr:cNvPr id="6" name="image3.png">
          <a:extLst>
            <a:ext uri="{FF2B5EF4-FFF2-40B4-BE49-F238E27FC236}">
              <a16:creationId xmlns:a16="http://schemas.microsoft.com/office/drawing/2014/main" id="{0C87043C-49E1-478E-84BD-12F5CF380F7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212050" y="33718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1543050</xdr:colOff>
      <xdr:row>18</xdr:row>
      <xdr:rowOff>180975</xdr:rowOff>
    </xdr:from>
    <xdr:ext cx="0" cy="0"/>
    <xdr:pic>
      <xdr:nvPicPr>
        <xdr:cNvPr id="7" name="image5.png">
          <a:extLst>
            <a:ext uri="{FF2B5EF4-FFF2-40B4-BE49-F238E27FC236}">
              <a16:creationId xmlns:a16="http://schemas.microsoft.com/office/drawing/2014/main" id="{4E8E0264-9FAF-4E2D-B9F8-36686178601F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907125" y="658177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1919288</xdr:colOff>
      <xdr:row>9</xdr:row>
      <xdr:rowOff>178595</xdr:rowOff>
    </xdr:from>
    <xdr:ext cx="3236119" cy="2059781"/>
    <xdr:pic>
      <xdr:nvPicPr>
        <xdr:cNvPr id="8" name="image4.png">
          <a:extLst>
            <a:ext uri="{FF2B5EF4-FFF2-40B4-BE49-F238E27FC236}">
              <a16:creationId xmlns:a16="http://schemas.microsoft.com/office/drawing/2014/main" id="{570389F0-775A-4EC5-8696-7A9FB9EF5A14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263188" y="4207670"/>
          <a:ext cx="3236119" cy="205978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1005149</xdr:colOff>
      <xdr:row>7</xdr:row>
      <xdr:rowOff>114300</xdr:rowOff>
    </xdr:from>
    <xdr:to>
      <xdr:col>2</xdr:col>
      <xdr:colOff>514350</xdr:colOff>
      <xdr:row>16</xdr:row>
      <xdr:rowOff>226219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DDAE26E-D51D-47FD-8224-3FC8B169B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9749" y="3667125"/>
          <a:ext cx="2252401" cy="2521744"/>
        </a:xfrm>
        <a:prstGeom prst="rect">
          <a:avLst/>
        </a:prstGeom>
      </xdr:spPr>
    </xdr:pic>
    <xdr:clientData/>
  </xdr:twoCellAnchor>
  <xdr:oneCellAnchor>
    <xdr:from>
      <xdr:col>2</xdr:col>
      <xdr:colOff>392908</xdr:colOff>
      <xdr:row>12</xdr:row>
      <xdr:rowOff>47625</xdr:rowOff>
    </xdr:from>
    <xdr:ext cx="2714624" cy="980653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2327CBE-186B-4C1B-8F72-418C05F3A12D}"/>
            </a:ext>
          </a:extLst>
        </xdr:cNvPr>
        <xdr:cNvSpPr txBox="1"/>
      </xdr:nvSpPr>
      <xdr:spPr>
        <a:xfrm>
          <a:off x="5650708" y="4905375"/>
          <a:ext cx="2714624" cy="98065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รายละเอียดสินค้าโดยย่อ</a:t>
          </a:r>
        </a:p>
        <a:p>
          <a:r>
            <a:rPr lang="th-T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Intel® Core™ i3-13100</a:t>
          </a:r>
          <a:br>
            <a:rPr lang="en-US"/>
          </a:b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 8GB (1x8GB) DDR4 Non-ECC Memory</a:t>
          </a:r>
          <a:br>
            <a:rPr lang="en-US"/>
          </a:b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 256GB</a:t>
          </a:r>
          <a:br>
            <a:rPr lang="en-US"/>
          </a:b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 Intel UHD Graphics 730</a:t>
          </a:r>
          <a:endParaRPr lang="th-TH" sz="1100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3E81FF60-B7F8-4119-9C80-B028774271A6}"/>
            </a:ext>
          </a:extLst>
        </xdr:cNvPr>
        <xdr:cNvSpPr/>
      </xdr:nvSpPr>
      <xdr:spPr>
        <a:xfrm>
          <a:off x="0" y="18564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304800" cy="3143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A2A4CF83-7D77-4C4D-9BE4-374B329A3471}"/>
            </a:ext>
          </a:extLst>
        </xdr:cNvPr>
        <xdr:cNvSpPr/>
      </xdr:nvSpPr>
      <xdr:spPr>
        <a:xfrm>
          <a:off x="2514600" y="541020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104775</xdr:colOff>
      <xdr:row>5</xdr:row>
      <xdr:rowOff>0</xdr:rowOff>
    </xdr:from>
    <xdr:ext cx="0" cy="0"/>
    <xdr:pic>
      <xdr:nvPicPr>
        <xdr:cNvPr id="3" name="image2.png">
          <a:extLst>
            <a:ext uri="{FF2B5EF4-FFF2-40B4-BE49-F238E27FC236}">
              <a16:creationId xmlns:a16="http://schemas.microsoft.com/office/drawing/2014/main" id="{843B1ABD-4D98-4082-853A-E33F57C9E3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91900" y="260032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1543050</xdr:colOff>
      <xdr:row>17</xdr:row>
      <xdr:rowOff>180975</xdr:rowOff>
    </xdr:from>
    <xdr:ext cx="0" cy="0"/>
    <xdr:pic>
      <xdr:nvPicPr>
        <xdr:cNvPr id="4" name="image2.png">
          <a:extLst>
            <a:ext uri="{FF2B5EF4-FFF2-40B4-BE49-F238E27FC236}">
              <a16:creationId xmlns:a16="http://schemas.microsoft.com/office/drawing/2014/main" id="{5D208FE9-E9EA-4AA4-8377-54FE4C645CF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6275" y="658177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2266950</xdr:colOff>
      <xdr:row>38</xdr:row>
      <xdr:rowOff>238125</xdr:rowOff>
    </xdr:from>
    <xdr:ext cx="19050" cy="19050"/>
    <xdr:pic>
      <xdr:nvPicPr>
        <xdr:cNvPr id="5" name="image1.png">
          <a:extLst>
            <a:ext uri="{FF2B5EF4-FFF2-40B4-BE49-F238E27FC236}">
              <a16:creationId xmlns:a16="http://schemas.microsoft.com/office/drawing/2014/main" id="{6786E4F4-EC5C-4BE9-95EF-4AE984D29DE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66950" y="13268325"/>
          <a:ext cx="19050" cy="190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542925</xdr:colOff>
      <xdr:row>5</xdr:row>
      <xdr:rowOff>400050</xdr:rowOff>
    </xdr:from>
    <xdr:ext cx="9525" cy="9525"/>
    <xdr:pic>
      <xdr:nvPicPr>
        <xdr:cNvPr id="6" name="image3.png">
          <a:extLst>
            <a:ext uri="{FF2B5EF4-FFF2-40B4-BE49-F238E27FC236}">
              <a16:creationId xmlns:a16="http://schemas.microsoft.com/office/drawing/2014/main" id="{94B576D9-F742-4984-9AB6-AE1DED1B01DF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212050" y="33718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1543050</xdr:colOff>
      <xdr:row>17</xdr:row>
      <xdr:rowOff>180975</xdr:rowOff>
    </xdr:from>
    <xdr:ext cx="0" cy="0"/>
    <xdr:pic>
      <xdr:nvPicPr>
        <xdr:cNvPr id="7" name="image5.png">
          <a:extLst>
            <a:ext uri="{FF2B5EF4-FFF2-40B4-BE49-F238E27FC236}">
              <a16:creationId xmlns:a16="http://schemas.microsoft.com/office/drawing/2014/main" id="{BE7676D0-3AA7-479A-9BFA-5DE66F1A02FE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907125" y="658177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1019705</xdr:colOff>
      <xdr:row>7</xdr:row>
      <xdr:rowOff>189179</xdr:rowOff>
    </xdr:from>
    <xdr:ext cx="3236119" cy="2059781"/>
    <xdr:pic>
      <xdr:nvPicPr>
        <xdr:cNvPr id="8" name="image4.png">
          <a:extLst>
            <a:ext uri="{FF2B5EF4-FFF2-40B4-BE49-F238E27FC236}">
              <a16:creationId xmlns:a16="http://schemas.microsoft.com/office/drawing/2014/main" id="{4564B037-2595-4E90-AC33-2BFD34AEC9F8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369955" y="3406512"/>
          <a:ext cx="3236119" cy="205978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1401308</xdr:colOff>
      <xdr:row>7</xdr:row>
      <xdr:rowOff>266700</xdr:rowOff>
    </xdr:from>
    <xdr:to>
      <xdr:col>2</xdr:col>
      <xdr:colOff>400050</xdr:colOff>
      <xdr:row>15</xdr:row>
      <xdr:rowOff>7144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FB507EE-635F-423C-9EBB-399B9CB4E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908" y="4019550"/>
          <a:ext cx="1741942" cy="1950244"/>
        </a:xfrm>
        <a:prstGeom prst="rect">
          <a:avLst/>
        </a:prstGeom>
      </xdr:spPr>
    </xdr:pic>
    <xdr:clientData/>
  </xdr:twoCellAnchor>
  <xdr:oneCellAnchor>
    <xdr:from>
      <xdr:col>2</xdr:col>
      <xdr:colOff>392908</xdr:colOff>
      <xdr:row>11</xdr:row>
      <xdr:rowOff>47625</xdr:rowOff>
    </xdr:from>
    <xdr:ext cx="2714624" cy="980653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75A21CA-11E3-4D79-8C5B-B8729BFDB041}"/>
            </a:ext>
          </a:extLst>
        </xdr:cNvPr>
        <xdr:cNvSpPr txBox="1"/>
      </xdr:nvSpPr>
      <xdr:spPr>
        <a:xfrm>
          <a:off x="5650708" y="4905375"/>
          <a:ext cx="2714624" cy="98065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รายละเอียดสินค้าโดยย่อ</a:t>
          </a:r>
        </a:p>
        <a:p>
          <a:r>
            <a:rPr lang="th-T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Intel® Core™ i3-13100</a:t>
          </a:r>
          <a:br>
            <a:rPr lang="en-US"/>
          </a:b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 8GB (1x8GB) DDR4 Non-ECC Memory</a:t>
          </a:r>
          <a:br>
            <a:rPr lang="en-US"/>
          </a:b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 256GB</a:t>
          </a:r>
          <a:br>
            <a:rPr lang="en-US"/>
          </a:b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 Intel UHD Graphics 730</a:t>
          </a:r>
          <a:endParaRPr lang="th-TH" sz="1100"/>
        </a:p>
      </xdr:txBody>
    </xdr:sp>
    <xdr:clientData/>
  </xdr:oneCellAnchor>
  <xdr:oneCellAnchor>
    <xdr:from>
      <xdr:col>0</xdr:col>
      <xdr:colOff>0</xdr:colOff>
      <xdr:row>51</xdr:row>
      <xdr:rowOff>0</xdr:rowOff>
    </xdr:from>
    <xdr:ext cx="304800" cy="31432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A5CC05A3-4BF7-4287-A531-338EBD83DC9C}"/>
            </a:ext>
          </a:extLst>
        </xdr:cNvPr>
        <xdr:cNvSpPr/>
      </xdr:nvSpPr>
      <xdr:spPr>
        <a:xfrm>
          <a:off x="0" y="18564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304800" cy="3143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B749DB53-6655-4674-A8EB-BC26D085FB01}"/>
            </a:ext>
          </a:extLst>
        </xdr:cNvPr>
        <xdr:cNvSpPr/>
      </xdr:nvSpPr>
      <xdr:spPr>
        <a:xfrm>
          <a:off x="2514600" y="487680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104775</xdr:colOff>
      <xdr:row>5</xdr:row>
      <xdr:rowOff>0</xdr:rowOff>
    </xdr:from>
    <xdr:ext cx="0" cy="0"/>
    <xdr:pic>
      <xdr:nvPicPr>
        <xdr:cNvPr id="3" name="image2.png">
          <a:extLst>
            <a:ext uri="{FF2B5EF4-FFF2-40B4-BE49-F238E27FC236}">
              <a16:creationId xmlns:a16="http://schemas.microsoft.com/office/drawing/2014/main" id="{72F20298-0631-48BD-BD75-0457CA71B2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91900" y="243840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1543050</xdr:colOff>
      <xdr:row>17</xdr:row>
      <xdr:rowOff>180975</xdr:rowOff>
    </xdr:from>
    <xdr:ext cx="0" cy="0"/>
    <xdr:pic>
      <xdr:nvPicPr>
        <xdr:cNvPr id="4" name="image2.png">
          <a:extLst>
            <a:ext uri="{FF2B5EF4-FFF2-40B4-BE49-F238E27FC236}">
              <a16:creationId xmlns:a16="http://schemas.microsoft.com/office/drawing/2014/main" id="{26EE2D8A-C725-4D04-9C18-6B0565C421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6275" y="604837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2266950</xdr:colOff>
      <xdr:row>38</xdr:row>
      <xdr:rowOff>238125</xdr:rowOff>
    </xdr:from>
    <xdr:ext cx="19050" cy="19050"/>
    <xdr:pic>
      <xdr:nvPicPr>
        <xdr:cNvPr id="5" name="image1.png">
          <a:extLst>
            <a:ext uri="{FF2B5EF4-FFF2-40B4-BE49-F238E27FC236}">
              <a16:creationId xmlns:a16="http://schemas.microsoft.com/office/drawing/2014/main" id="{85B309EE-E953-41B9-8886-65FFC12898D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66950" y="11630025"/>
          <a:ext cx="19050" cy="190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542925</xdr:colOff>
      <xdr:row>5</xdr:row>
      <xdr:rowOff>400050</xdr:rowOff>
    </xdr:from>
    <xdr:ext cx="9525" cy="9525"/>
    <xdr:pic>
      <xdr:nvPicPr>
        <xdr:cNvPr id="6" name="image3.png">
          <a:extLst>
            <a:ext uri="{FF2B5EF4-FFF2-40B4-BE49-F238E27FC236}">
              <a16:creationId xmlns:a16="http://schemas.microsoft.com/office/drawing/2014/main" id="{8FAC1420-70B0-418F-9C40-3C540130933E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212050" y="28384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1543050</xdr:colOff>
      <xdr:row>17</xdr:row>
      <xdr:rowOff>180975</xdr:rowOff>
    </xdr:from>
    <xdr:ext cx="0" cy="0"/>
    <xdr:pic>
      <xdr:nvPicPr>
        <xdr:cNvPr id="7" name="image5.png">
          <a:extLst>
            <a:ext uri="{FF2B5EF4-FFF2-40B4-BE49-F238E27FC236}">
              <a16:creationId xmlns:a16="http://schemas.microsoft.com/office/drawing/2014/main" id="{6513EFCC-157E-4706-889E-2998FB6CF999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907125" y="604837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1919288</xdr:colOff>
      <xdr:row>8</xdr:row>
      <xdr:rowOff>178595</xdr:rowOff>
    </xdr:from>
    <xdr:ext cx="3236119" cy="2059781"/>
    <xdr:pic>
      <xdr:nvPicPr>
        <xdr:cNvPr id="8" name="image4.png">
          <a:extLst>
            <a:ext uri="{FF2B5EF4-FFF2-40B4-BE49-F238E27FC236}">
              <a16:creationId xmlns:a16="http://schemas.microsoft.com/office/drawing/2014/main" id="{C8611311-0F0B-44F7-BCD3-502971A15B0E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263188" y="3674270"/>
          <a:ext cx="3236119" cy="205978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1401308</xdr:colOff>
      <xdr:row>7</xdr:row>
      <xdr:rowOff>266700</xdr:rowOff>
    </xdr:from>
    <xdr:to>
      <xdr:col>2</xdr:col>
      <xdr:colOff>438150</xdr:colOff>
      <xdr:row>15</xdr:row>
      <xdr:rowOff>227629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EF168C5-892A-44DC-A649-578765B7C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908" y="3486150"/>
          <a:ext cx="1780042" cy="2170729"/>
        </a:xfrm>
        <a:prstGeom prst="rect">
          <a:avLst/>
        </a:prstGeom>
      </xdr:spPr>
    </xdr:pic>
    <xdr:clientData/>
  </xdr:twoCellAnchor>
  <xdr:oneCellAnchor>
    <xdr:from>
      <xdr:col>2</xdr:col>
      <xdr:colOff>392908</xdr:colOff>
      <xdr:row>11</xdr:row>
      <xdr:rowOff>47625</xdr:rowOff>
    </xdr:from>
    <xdr:ext cx="2714624" cy="980653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F386E06-F5B5-4771-B843-9ED276D9D48E}"/>
            </a:ext>
          </a:extLst>
        </xdr:cNvPr>
        <xdr:cNvSpPr txBox="1"/>
      </xdr:nvSpPr>
      <xdr:spPr>
        <a:xfrm>
          <a:off x="5650708" y="4371975"/>
          <a:ext cx="2714624" cy="98065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รายละเอียดสินค้าโดยย่อ</a:t>
          </a:r>
        </a:p>
        <a:p>
          <a:r>
            <a:rPr lang="th-T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Intel® Core™ i3-13100</a:t>
          </a:r>
          <a:br>
            <a:rPr lang="en-US"/>
          </a:b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 8GB (1x8GB) DDR4 Non-ECC Memory</a:t>
          </a:r>
          <a:br>
            <a:rPr lang="en-US"/>
          </a:b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 256GB</a:t>
          </a:r>
          <a:br>
            <a:rPr lang="en-US"/>
          </a:b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 Intel UHD Graphics 730</a:t>
          </a:r>
          <a:endParaRPr lang="th-TH" sz="1100"/>
        </a:p>
      </xdr:txBody>
    </xdr:sp>
    <xdr:clientData/>
  </xdr:oneCellAnchor>
  <xdr:oneCellAnchor>
    <xdr:from>
      <xdr:col>0</xdr:col>
      <xdr:colOff>0</xdr:colOff>
      <xdr:row>51</xdr:row>
      <xdr:rowOff>0</xdr:rowOff>
    </xdr:from>
    <xdr:ext cx="304800" cy="31432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2B72CF65-B0CD-4C19-B38D-9186A31E9C41}"/>
            </a:ext>
          </a:extLst>
        </xdr:cNvPr>
        <xdr:cNvSpPr/>
      </xdr:nvSpPr>
      <xdr:spPr>
        <a:xfrm>
          <a:off x="0" y="16925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topLeftCell="A13" zoomScale="80" zoomScaleNormal="80" workbookViewId="0">
      <selection activeCell="A27" sqref="A27:A29"/>
    </sheetView>
  </sheetViews>
  <sheetFormatPr defaultColWidth="12.625" defaultRowHeight="15" customHeight="1" x14ac:dyDescent="0.2"/>
  <cols>
    <col min="1" max="1" width="33" customWidth="1"/>
    <col min="2" max="2" width="36" customWidth="1"/>
    <col min="3" max="4" width="20.25" customWidth="1"/>
    <col min="5" max="5" width="38.625" customWidth="1"/>
    <col min="6" max="7" width="20.25" customWidth="1"/>
    <col min="8" max="8" width="39.25" customWidth="1"/>
    <col min="9" max="9" width="21.25" customWidth="1"/>
    <col min="10" max="26" width="9" customWidth="1"/>
  </cols>
  <sheetData>
    <row r="1" spans="1:26" ht="24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7.5" customHeight="1" x14ac:dyDescent="0.25">
      <c r="A2" s="1"/>
      <c r="B2" s="1"/>
      <c r="C2" s="1"/>
      <c r="D2" s="2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2" customHeight="1" x14ac:dyDescent="0.25">
      <c r="A3" s="45" t="s">
        <v>2</v>
      </c>
      <c r="B3" s="46"/>
      <c r="C3" s="46"/>
      <c r="D3" s="46"/>
      <c r="E3" s="47"/>
      <c r="F3" s="48" t="s">
        <v>38</v>
      </c>
      <c r="G3" s="46"/>
      <c r="H3" s="4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2" customHeight="1" x14ac:dyDescent="0.25">
      <c r="A4" s="45" t="s">
        <v>3</v>
      </c>
      <c r="B4" s="46"/>
      <c r="C4" s="46"/>
      <c r="D4" s="46"/>
      <c r="E4" s="47"/>
      <c r="F4" s="48">
        <v>41</v>
      </c>
      <c r="G4" s="46"/>
      <c r="H4" s="4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6.5" customHeight="1" x14ac:dyDescent="0.25">
      <c r="A5" s="49" t="s">
        <v>4</v>
      </c>
      <c r="B5" s="46"/>
      <c r="C5" s="46"/>
      <c r="D5" s="46"/>
      <c r="E5" s="47"/>
      <c r="F5" s="50">
        <v>15900</v>
      </c>
      <c r="G5" s="46"/>
      <c r="H5" s="4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2" customHeight="1" x14ac:dyDescent="0.25">
      <c r="A6" s="45" t="s">
        <v>5</v>
      </c>
      <c r="B6" s="46"/>
      <c r="C6" s="46"/>
      <c r="D6" s="46"/>
      <c r="E6" s="47"/>
      <c r="F6" s="50">
        <f>2490+490</f>
        <v>2980</v>
      </c>
      <c r="G6" s="46"/>
      <c r="H6" s="4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.75" customHeight="1" x14ac:dyDescent="0.25">
      <c r="A7" s="54" t="s">
        <v>6</v>
      </c>
      <c r="B7" s="46"/>
      <c r="C7" s="46"/>
      <c r="D7" s="46"/>
      <c r="E7" s="47"/>
      <c r="F7" s="55" t="s">
        <v>36</v>
      </c>
      <c r="G7" s="46" t="s">
        <v>7</v>
      </c>
      <c r="H7" s="47" t="s">
        <v>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">
      <c r="A9" s="3"/>
      <c r="B9" s="56" t="s">
        <v>8</v>
      </c>
      <c r="C9" s="44"/>
      <c r="D9" s="44"/>
      <c r="E9" s="44"/>
      <c r="F9" s="44"/>
      <c r="G9" s="44"/>
      <c r="H9" s="44"/>
      <c r="I9" s="4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.75" customHeight="1" x14ac:dyDescent="0.2">
      <c r="A10" s="3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75" customHeight="1" x14ac:dyDescent="0.2">
      <c r="A11" s="4"/>
      <c r="B11" s="4"/>
      <c r="C11" s="4"/>
      <c r="D11" s="4"/>
      <c r="E11" s="4"/>
      <c r="F11" s="4"/>
      <c r="G11" s="4"/>
      <c r="H11" s="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.75" customHeight="1" x14ac:dyDescent="0.2">
      <c r="A12" s="4"/>
      <c r="B12" s="4"/>
      <c r="C12" s="4"/>
      <c r="D12" s="4"/>
      <c r="E12" s="4"/>
      <c r="F12" s="4"/>
      <c r="G12" s="4"/>
      <c r="H12" s="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75" customHeight="1" x14ac:dyDescent="0.2">
      <c r="A13" s="4"/>
      <c r="B13" s="4"/>
      <c r="C13" s="4"/>
      <c r="D13" s="4"/>
      <c r="E13" s="4"/>
      <c r="F13" s="4"/>
      <c r="G13" s="4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.75" customHeight="1" x14ac:dyDescent="0.2">
      <c r="A14" s="4"/>
      <c r="B14" s="4"/>
      <c r="C14" s="4"/>
      <c r="D14" s="4"/>
      <c r="E14" s="4"/>
      <c r="F14" s="4"/>
      <c r="G14" s="4"/>
      <c r="H14" s="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.75" customHeight="1" x14ac:dyDescent="0.2">
      <c r="A15" s="4"/>
      <c r="C15" s="4"/>
      <c r="D15" s="4"/>
      <c r="E15" s="4"/>
      <c r="F15" s="4"/>
      <c r="G15" s="4"/>
      <c r="H15" s="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75" customHeight="1" x14ac:dyDescent="0.2">
      <c r="A16" s="4"/>
      <c r="B16" s="4"/>
      <c r="C16" s="4"/>
      <c r="D16" s="4"/>
      <c r="E16" s="4"/>
      <c r="F16" s="4"/>
      <c r="G16" s="4"/>
      <c r="H16" s="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">
      <c r="A18" s="5"/>
      <c r="B18" s="5"/>
      <c r="C18" s="5"/>
      <c r="D18" s="5"/>
      <c r="E18" s="5"/>
      <c r="F18" s="5"/>
      <c r="G18" s="5"/>
      <c r="H18" s="5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.75" customHeight="1" x14ac:dyDescent="0.2">
      <c r="A19" s="3"/>
      <c r="B19" s="57" t="s">
        <v>9</v>
      </c>
      <c r="C19" s="46"/>
      <c r="D19" s="47"/>
      <c r="E19" s="58" t="s">
        <v>10</v>
      </c>
      <c r="F19" s="46"/>
      <c r="G19" s="47"/>
      <c r="H19" s="51" t="s">
        <v>11</v>
      </c>
      <c r="I19" s="53" t="s">
        <v>12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.75" customHeight="1" x14ac:dyDescent="0.2">
      <c r="A20" s="3"/>
      <c r="B20" s="6" t="s">
        <v>9</v>
      </c>
      <c r="C20" s="6" t="s">
        <v>13</v>
      </c>
      <c r="D20" s="6" t="s">
        <v>14</v>
      </c>
      <c r="E20" s="7" t="s">
        <v>10</v>
      </c>
      <c r="F20" s="7" t="s">
        <v>13</v>
      </c>
      <c r="G20" s="8" t="s">
        <v>14</v>
      </c>
      <c r="H20" s="52"/>
      <c r="I20" s="5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 x14ac:dyDescent="0.2">
      <c r="A21" s="64" t="s">
        <v>15</v>
      </c>
      <c r="B21" s="65" t="s">
        <v>16</v>
      </c>
      <c r="C21" s="67">
        <f>F4</f>
        <v>41</v>
      </c>
      <c r="D21" s="68"/>
      <c r="E21" s="9" t="s">
        <v>17</v>
      </c>
      <c r="F21" s="71">
        <f>IF(F7=A41,D41,IF(F7=A42,D42,IF(F7=A43,D43)))</f>
        <v>4</v>
      </c>
      <c r="G21" s="68"/>
      <c r="H21" s="74"/>
      <c r="I21" s="7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.75" customHeight="1" x14ac:dyDescent="0.2">
      <c r="A22" s="52"/>
      <c r="B22" s="66"/>
      <c r="C22" s="69"/>
      <c r="D22" s="70"/>
      <c r="E22" s="10" t="s">
        <v>18</v>
      </c>
      <c r="F22" s="73">
        <f>F4-1</f>
        <v>40</v>
      </c>
      <c r="G22" s="70"/>
      <c r="H22" s="52"/>
      <c r="I22" s="5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.75" customHeight="1" x14ac:dyDescent="0.2">
      <c r="A23" s="59" t="s">
        <v>19</v>
      </c>
      <c r="B23" s="32" t="s">
        <v>16</v>
      </c>
      <c r="C23" s="11">
        <f>F5</f>
        <v>15900</v>
      </c>
      <c r="D23" s="11">
        <f>C23*C21</f>
        <v>651900</v>
      </c>
      <c r="E23" s="12" t="s">
        <v>17</v>
      </c>
      <c r="F23" s="13">
        <v>49900</v>
      </c>
      <c r="G23" s="13">
        <f>F23*ROUND(F21,0)</f>
        <v>199600</v>
      </c>
      <c r="H23" s="76">
        <f>D26-G26</f>
        <v>216300</v>
      </c>
      <c r="I23" s="75">
        <f>H23/D26</f>
        <v>0.27942848284415045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.75" customHeight="1" x14ac:dyDescent="0.2">
      <c r="A24" s="60"/>
      <c r="B24" s="14" t="s">
        <v>20</v>
      </c>
      <c r="C24" s="15">
        <f t="shared" ref="C24" si="0">F6</f>
        <v>2980</v>
      </c>
      <c r="D24" s="15">
        <f>C24*C21</f>
        <v>122180</v>
      </c>
      <c r="E24" s="33" t="s">
        <v>18</v>
      </c>
      <c r="F24" s="16">
        <v>5900</v>
      </c>
      <c r="G24" s="16">
        <f>F24*F22</f>
        <v>236000</v>
      </c>
      <c r="H24" s="60"/>
      <c r="I24" s="6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.75" customHeight="1" x14ac:dyDescent="0.2">
      <c r="A25" s="60"/>
      <c r="B25" s="17"/>
      <c r="C25" s="15"/>
      <c r="D25" s="15"/>
      <c r="E25" s="18" t="s">
        <v>20</v>
      </c>
      <c r="F25" s="16">
        <f>F6</f>
        <v>2980</v>
      </c>
      <c r="G25" s="16">
        <f>F25*F4</f>
        <v>122180</v>
      </c>
      <c r="H25" s="60"/>
      <c r="I25" s="60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.75" customHeight="1" x14ac:dyDescent="0.2">
      <c r="A26" s="52"/>
      <c r="B26" s="19" t="s">
        <v>14</v>
      </c>
      <c r="C26" s="20"/>
      <c r="D26" s="20">
        <f>SUM(D23:D24)</f>
        <v>774080</v>
      </c>
      <c r="E26" s="21" t="s">
        <v>14</v>
      </c>
      <c r="F26" s="22"/>
      <c r="G26" s="22">
        <f>SUM(G23:G25)</f>
        <v>557780</v>
      </c>
      <c r="H26" s="52"/>
      <c r="I26" s="5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21.75" customHeight="1" x14ac:dyDescent="0.2">
      <c r="A27" s="61" t="s">
        <v>21</v>
      </c>
      <c r="B27" s="24" t="s">
        <v>16</v>
      </c>
      <c r="C27" s="11">
        <f>F5</f>
        <v>15900</v>
      </c>
      <c r="D27" s="11">
        <f>C27*C21</f>
        <v>651900</v>
      </c>
      <c r="E27" s="12" t="s">
        <v>17</v>
      </c>
      <c r="F27" s="13">
        <f>F23</f>
        <v>49900</v>
      </c>
      <c r="G27" s="13">
        <f>F27*ROUND(F21,0)</f>
        <v>199600</v>
      </c>
      <c r="H27" s="76">
        <f>D29-G29</f>
        <v>376300</v>
      </c>
      <c r="I27" s="75">
        <f>H27/D29</f>
        <v>0.57723577235772361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2">
      <c r="A28" s="60"/>
      <c r="B28" s="25"/>
      <c r="C28" s="15"/>
      <c r="D28" s="15"/>
      <c r="E28" s="26" t="s">
        <v>22</v>
      </c>
      <c r="F28" s="16">
        <v>1900</v>
      </c>
      <c r="G28" s="16">
        <f>F22*F28</f>
        <v>76000</v>
      </c>
      <c r="H28" s="60"/>
      <c r="I28" s="60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 x14ac:dyDescent="0.2">
      <c r="A29" s="52"/>
      <c r="B29" s="19" t="s">
        <v>14</v>
      </c>
      <c r="C29" s="20"/>
      <c r="D29" s="20">
        <f>D27</f>
        <v>651900</v>
      </c>
      <c r="E29" s="27" t="s">
        <v>14</v>
      </c>
      <c r="F29" s="22"/>
      <c r="G29" s="22">
        <f>SUM(G27:G28)</f>
        <v>275600</v>
      </c>
      <c r="H29" s="52"/>
      <c r="I29" s="5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21.75" customHeight="1" x14ac:dyDescent="0.2">
      <c r="A30" s="62" t="s">
        <v>23</v>
      </c>
      <c r="B30" s="28" t="s">
        <v>24</v>
      </c>
      <c r="C30" s="11">
        <f>C21</f>
        <v>41</v>
      </c>
      <c r="D30" s="11">
        <f>C21*2*6</f>
        <v>492</v>
      </c>
      <c r="E30" s="12" t="s">
        <v>17</v>
      </c>
      <c r="F30" s="29">
        <f>F21</f>
        <v>4</v>
      </c>
      <c r="G30" s="13">
        <f>ROUND(F21,0)*2*6</f>
        <v>48</v>
      </c>
      <c r="H30" s="76">
        <f>D31-G31</f>
        <v>444</v>
      </c>
      <c r="I30" s="75">
        <f>H30/D31</f>
        <v>0.90243902439024393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75" customHeight="1" x14ac:dyDescent="0.2">
      <c r="A31" s="52"/>
      <c r="B31" s="19" t="s">
        <v>14</v>
      </c>
      <c r="C31" s="15"/>
      <c r="D31" s="30">
        <f>SUM(D30)</f>
        <v>492</v>
      </c>
      <c r="E31" s="21" t="s">
        <v>14</v>
      </c>
      <c r="F31" s="31"/>
      <c r="G31" s="31">
        <f>SUM(G30)</f>
        <v>48</v>
      </c>
      <c r="H31" s="52"/>
      <c r="I31" s="52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21.75" customHeight="1" x14ac:dyDescent="0.2">
      <c r="A32" s="63" t="s">
        <v>25</v>
      </c>
      <c r="B32" s="34" t="s">
        <v>26</v>
      </c>
      <c r="C32" s="11">
        <f>250/1000*8*245*6*4</f>
        <v>11760</v>
      </c>
      <c r="D32" s="11">
        <f>C21*C32</f>
        <v>482160</v>
      </c>
      <c r="E32" s="12" t="s">
        <v>27</v>
      </c>
      <c r="F32" s="13">
        <f>250/1000*8*245*6*4</f>
        <v>11760</v>
      </c>
      <c r="G32" s="13">
        <f>ROUND(F21,0)*F32</f>
        <v>47040</v>
      </c>
      <c r="H32" s="76">
        <f>D34-G34</f>
        <v>412540.8</v>
      </c>
      <c r="I32" s="75">
        <f>H32/D34</f>
        <v>0.85560975609756096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.75" customHeight="1" x14ac:dyDescent="0.2">
      <c r="A33" s="60"/>
      <c r="B33" s="25"/>
      <c r="C33" s="15"/>
      <c r="D33" s="15"/>
      <c r="E33" s="26" t="s">
        <v>37</v>
      </c>
      <c r="F33" s="16">
        <f>12/1000*8*245*6*4</f>
        <v>564.48</v>
      </c>
      <c r="G33" s="16">
        <f>F33*F22</f>
        <v>22579.200000000001</v>
      </c>
      <c r="H33" s="60"/>
      <c r="I33" s="60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.75" customHeight="1" x14ac:dyDescent="0.2">
      <c r="A34" s="52"/>
      <c r="B34" s="19" t="s">
        <v>14</v>
      </c>
      <c r="C34" s="20"/>
      <c r="D34" s="20">
        <f>D32</f>
        <v>482160</v>
      </c>
      <c r="E34" s="27" t="s">
        <v>14</v>
      </c>
      <c r="F34" s="22"/>
      <c r="G34" s="22">
        <f>SUM(G32:G33)</f>
        <v>69619.199999999997</v>
      </c>
      <c r="H34" s="52"/>
      <c r="I34" s="52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21.75" customHeight="1" x14ac:dyDescent="0.2">
      <c r="A35" s="62" t="s">
        <v>28</v>
      </c>
      <c r="B35" s="34" t="s">
        <v>29</v>
      </c>
      <c r="C35" s="11">
        <v>10</v>
      </c>
      <c r="D35" s="11">
        <f>C21*C35</f>
        <v>410</v>
      </c>
      <c r="E35" s="12" t="s">
        <v>30</v>
      </c>
      <c r="F35" s="13">
        <v>10</v>
      </c>
      <c r="G35" s="13">
        <f t="shared" ref="G35" si="1">F21*F35</f>
        <v>40</v>
      </c>
      <c r="H35" s="76">
        <f>D37-G37</f>
        <v>363.68</v>
      </c>
      <c r="I35" s="75">
        <f>H35/D37</f>
        <v>0.88702439024390245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.75" customHeight="1" x14ac:dyDescent="0.2">
      <c r="A36" s="60"/>
      <c r="B36" s="25"/>
      <c r="C36" s="15"/>
      <c r="D36" s="15"/>
      <c r="E36" s="26" t="s">
        <v>31</v>
      </c>
      <c r="F36" s="16">
        <v>0.158</v>
      </c>
      <c r="G36" s="16">
        <f>F22*F36</f>
        <v>6.32</v>
      </c>
      <c r="H36" s="60"/>
      <c r="I36" s="60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.75" customHeight="1" x14ac:dyDescent="0.2">
      <c r="A37" s="52"/>
      <c r="B37" s="35" t="s">
        <v>14</v>
      </c>
      <c r="C37" s="20"/>
      <c r="D37" s="20">
        <f>D35</f>
        <v>410</v>
      </c>
      <c r="E37" s="27" t="s">
        <v>14</v>
      </c>
      <c r="F37" s="36"/>
      <c r="G37" s="22">
        <f>SUM(G35:G36)</f>
        <v>46.32</v>
      </c>
      <c r="H37" s="52"/>
      <c r="I37" s="52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33.75" customHeight="1" x14ac:dyDescent="0.2">
      <c r="A38" s="37" t="s">
        <v>32</v>
      </c>
      <c r="B38" s="77">
        <f>D26+D29+D34</f>
        <v>1908140</v>
      </c>
      <c r="C38" s="46"/>
      <c r="D38" s="47"/>
      <c r="E38" s="78">
        <f>SUM(G26,G29,G34)</f>
        <v>902999.2</v>
      </c>
      <c r="F38" s="46"/>
      <c r="G38" s="47"/>
      <c r="H38" s="38">
        <f>B38-E38</f>
        <v>1005140.8</v>
      </c>
      <c r="I38" s="39">
        <f>H38/B38</f>
        <v>0.52676470279958498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0" t="s">
        <v>33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1" t="s">
        <v>7</v>
      </c>
      <c r="B41" s="1"/>
      <c r="C41" s="41" t="s">
        <v>34</v>
      </c>
      <c r="D41" s="42">
        <f>ROUND(F4/20,)</f>
        <v>2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1" t="s">
        <v>35</v>
      </c>
      <c r="B42" s="1"/>
      <c r="C42" s="41" t="s">
        <v>34</v>
      </c>
      <c r="D42" s="42">
        <f>ROUND(F4/15,0)</f>
        <v>3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1" t="s">
        <v>36</v>
      </c>
      <c r="B43" s="1"/>
      <c r="C43" s="41" t="s">
        <v>34</v>
      </c>
      <c r="D43" s="42">
        <f>ROUND(F4/10,0)</f>
        <v>4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7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26" ht="68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26" ht="50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26" ht="49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6" ht="50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26" ht="30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40">
    <mergeCell ref="I23:I26"/>
    <mergeCell ref="H32:H34"/>
    <mergeCell ref="H35:H37"/>
    <mergeCell ref="B38:D38"/>
    <mergeCell ref="E38:G38"/>
    <mergeCell ref="H23:H26"/>
    <mergeCell ref="H27:H29"/>
    <mergeCell ref="I27:I29"/>
    <mergeCell ref="H30:H31"/>
    <mergeCell ref="I30:I31"/>
    <mergeCell ref="I32:I34"/>
    <mergeCell ref="I35:I37"/>
    <mergeCell ref="A21:A22"/>
    <mergeCell ref="B21:B22"/>
    <mergeCell ref="C21:D22"/>
    <mergeCell ref="F21:G21"/>
    <mergeCell ref="I21:I22"/>
    <mergeCell ref="F22:G22"/>
    <mergeCell ref="H21:H22"/>
    <mergeCell ref="A23:A26"/>
    <mergeCell ref="A27:A29"/>
    <mergeCell ref="A30:A31"/>
    <mergeCell ref="A32:A34"/>
    <mergeCell ref="A35:A37"/>
    <mergeCell ref="A5:E5"/>
    <mergeCell ref="F5:H5"/>
    <mergeCell ref="H19:H20"/>
    <mergeCell ref="I19:I20"/>
    <mergeCell ref="A6:E6"/>
    <mergeCell ref="F6:H6"/>
    <mergeCell ref="A7:E7"/>
    <mergeCell ref="F7:H7"/>
    <mergeCell ref="B9:I9"/>
    <mergeCell ref="B19:D19"/>
    <mergeCell ref="E19:G19"/>
    <mergeCell ref="A1:H1"/>
    <mergeCell ref="A3:E3"/>
    <mergeCell ref="F3:H3"/>
    <mergeCell ref="A4:E4"/>
    <mergeCell ref="F4:H4"/>
  </mergeCells>
  <dataValidations count="1">
    <dataValidation type="list" allowBlank="1" showErrorMessage="1" sqref="F7" xr:uid="{306CBBC6-5435-423E-8C48-6C5C01EFA417}">
      <formula1>$A$41:$A$43</formula1>
    </dataValidation>
  </dataValidations>
  <pageMargins left="0.70866141732283472" right="0.70866141732283472" top="0.74803149606299213" bottom="0.74803149606299213" header="0" footer="0"/>
  <pageSetup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B0C82-135A-43B5-B764-7B4B7FF0C89E}">
  <dimension ref="A1:Z999"/>
  <sheetViews>
    <sheetView topLeftCell="B10" workbookViewId="0">
      <selection activeCell="C32" sqref="C32"/>
    </sheetView>
  </sheetViews>
  <sheetFormatPr defaultColWidth="12.625" defaultRowHeight="15" customHeight="1" x14ac:dyDescent="0.2"/>
  <cols>
    <col min="1" max="1" width="33" customWidth="1"/>
    <col min="2" max="2" width="36" customWidth="1"/>
    <col min="3" max="4" width="20.25" customWidth="1"/>
    <col min="5" max="5" width="38.625" customWidth="1"/>
    <col min="6" max="7" width="20.25" customWidth="1"/>
    <col min="8" max="8" width="39.25" customWidth="1"/>
    <col min="9" max="9" width="21.25" customWidth="1"/>
    <col min="10" max="26" width="9" customWidth="1"/>
  </cols>
  <sheetData>
    <row r="1" spans="1:26" ht="24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7.5" customHeight="1" x14ac:dyDescent="0.25">
      <c r="A2" s="1"/>
      <c r="B2" s="1"/>
      <c r="C2" s="1"/>
      <c r="D2" s="2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2" customHeight="1" x14ac:dyDescent="0.25">
      <c r="A3" s="45" t="s">
        <v>2</v>
      </c>
      <c r="B3" s="46"/>
      <c r="C3" s="46"/>
      <c r="D3" s="46"/>
      <c r="E3" s="47"/>
      <c r="F3" s="48" t="s">
        <v>38</v>
      </c>
      <c r="G3" s="46"/>
      <c r="H3" s="4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2" customHeight="1" x14ac:dyDescent="0.25">
      <c r="A4" s="45" t="s">
        <v>3</v>
      </c>
      <c r="B4" s="46"/>
      <c r="C4" s="46"/>
      <c r="D4" s="46"/>
      <c r="E4" s="47"/>
      <c r="F4" s="48">
        <v>21</v>
      </c>
      <c r="G4" s="46"/>
      <c r="H4" s="4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6.5" customHeight="1" x14ac:dyDescent="0.25">
      <c r="A5" s="49" t="s">
        <v>4</v>
      </c>
      <c r="B5" s="46"/>
      <c r="C5" s="46"/>
      <c r="D5" s="46"/>
      <c r="E5" s="47"/>
      <c r="F5" s="50">
        <v>15900</v>
      </c>
      <c r="G5" s="46"/>
      <c r="H5" s="4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2" customHeight="1" x14ac:dyDescent="0.25">
      <c r="A6" s="45" t="s">
        <v>5</v>
      </c>
      <c r="B6" s="46"/>
      <c r="C6" s="46"/>
      <c r="D6" s="46"/>
      <c r="E6" s="47"/>
      <c r="F6" s="50">
        <f>2490+490</f>
        <v>2980</v>
      </c>
      <c r="G6" s="46"/>
      <c r="H6" s="4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.75" customHeight="1" x14ac:dyDescent="0.25">
      <c r="A7" s="54" t="s">
        <v>6</v>
      </c>
      <c r="B7" s="46"/>
      <c r="C7" s="46"/>
      <c r="D7" s="46"/>
      <c r="E7" s="47"/>
      <c r="F7" s="55" t="s">
        <v>7</v>
      </c>
      <c r="G7" s="46" t="s">
        <v>7</v>
      </c>
      <c r="H7" s="47" t="s">
        <v>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">
      <c r="A9" s="3"/>
      <c r="B9" s="56" t="s">
        <v>8</v>
      </c>
      <c r="C9" s="44"/>
      <c r="D9" s="44"/>
      <c r="E9" s="44"/>
      <c r="F9" s="44"/>
      <c r="G9" s="44"/>
      <c r="H9" s="44"/>
      <c r="I9" s="4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.75" customHeight="1" x14ac:dyDescent="0.2">
      <c r="A10" s="3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75" customHeight="1" x14ac:dyDescent="0.2">
      <c r="A11" s="4"/>
      <c r="B11" s="4"/>
      <c r="C11" s="4"/>
      <c r="D11" s="4"/>
      <c r="E11" s="4"/>
      <c r="F11" s="4"/>
      <c r="G11" s="4"/>
      <c r="H11" s="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.75" customHeight="1" x14ac:dyDescent="0.2">
      <c r="A12" s="4"/>
      <c r="B12" s="4"/>
      <c r="C12" s="4"/>
      <c r="D12" s="4"/>
      <c r="E12" s="4"/>
      <c r="F12" s="4"/>
      <c r="G12" s="4"/>
      <c r="H12" s="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75" customHeight="1" x14ac:dyDescent="0.2">
      <c r="A13" s="4"/>
      <c r="B13" s="4"/>
      <c r="C13" s="4"/>
      <c r="D13" s="4"/>
      <c r="E13" s="4"/>
      <c r="F13" s="4"/>
      <c r="G13" s="4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.75" customHeight="1" x14ac:dyDescent="0.2">
      <c r="A14" s="4"/>
      <c r="B14" s="4"/>
      <c r="C14" s="4"/>
      <c r="D14" s="4"/>
      <c r="E14" s="4"/>
      <c r="F14" s="4"/>
      <c r="G14" s="4"/>
      <c r="H14" s="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.75" customHeight="1" x14ac:dyDescent="0.2">
      <c r="A15" s="4"/>
      <c r="C15" s="4"/>
      <c r="D15" s="4"/>
      <c r="E15" s="4"/>
      <c r="F15" s="4"/>
      <c r="G15" s="4"/>
      <c r="H15" s="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75" customHeight="1" x14ac:dyDescent="0.2">
      <c r="A16" s="4"/>
      <c r="B16" s="4"/>
      <c r="C16" s="4"/>
      <c r="D16" s="4"/>
      <c r="E16" s="4"/>
      <c r="F16" s="4"/>
      <c r="G16" s="4"/>
      <c r="H16" s="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">
      <c r="A18" s="5"/>
      <c r="B18" s="5"/>
      <c r="C18" s="5"/>
      <c r="D18" s="5"/>
      <c r="E18" s="5"/>
      <c r="F18" s="5"/>
      <c r="G18" s="5"/>
      <c r="H18" s="5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.75" customHeight="1" x14ac:dyDescent="0.2">
      <c r="A19" s="3"/>
      <c r="B19" s="57" t="s">
        <v>9</v>
      </c>
      <c r="C19" s="46"/>
      <c r="D19" s="47"/>
      <c r="E19" s="58" t="s">
        <v>10</v>
      </c>
      <c r="F19" s="46"/>
      <c r="G19" s="47"/>
      <c r="H19" s="51" t="s">
        <v>11</v>
      </c>
      <c r="I19" s="53" t="s">
        <v>12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.75" customHeight="1" x14ac:dyDescent="0.2">
      <c r="A20" s="3"/>
      <c r="B20" s="6" t="s">
        <v>9</v>
      </c>
      <c r="C20" s="6" t="s">
        <v>13</v>
      </c>
      <c r="D20" s="6" t="s">
        <v>14</v>
      </c>
      <c r="E20" s="7" t="s">
        <v>10</v>
      </c>
      <c r="F20" s="7" t="s">
        <v>13</v>
      </c>
      <c r="G20" s="8" t="s">
        <v>14</v>
      </c>
      <c r="H20" s="52"/>
      <c r="I20" s="5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 x14ac:dyDescent="0.2">
      <c r="A21" s="64" t="s">
        <v>15</v>
      </c>
      <c r="B21" s="65" t="s">
        <v>16</v>
      </c>
      <c r="C21" s="67">
        <f>F4</f>
        <v>21</v>
      </c>
      <c r="D21" s="68"/>
      <c r="E21" s="9" t="s">
        <v>17</v>
      </c>
      <c r="F21" s="71">
        <f>IF(F7=A41,D41,IF(F7=A42,D42,IF(F7=A43,D43)))</f>
        <v>1</v>
      </c>
      <c r="G21" s="68"/>
      <c r="H21" s="74"/>
      <c r="I21" s="7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.75" customHeight="1" x14ac:dyDescent="0.2">
      <c r="A22" s="52"/>
      <c r="B22" s="66"/>
      <c r="C22" s="69"/>
      <c r="D22" s="70"/>
      <c r="E22" s="10" t="s">
        <v>18</v>
      </c>
      <c r="F22" s="73">
        <f>F4-1</f>
        <v>20</v>
      </c>
      <c r="G22" s="70"/>
      <c r="H22" s="52"/>
      <c r="I22" s="5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.75" customHeight="1" x14ac:dyDescent="0.2">
      <c r="A23" s="59" t="s">
        <v>19</v>
      </c>
      <c r="B23" s="32" t="s">
        <v>16</v>
      </c>
      <c r="C23" s="11">
        <f>F5</f>
        <v>15900</v>
      </c>
      <c r="D23" s="11">
        <f>C23*C21</f>
        <v>333900</v>
      </c>
      <c r="E23" s="12" t="s">
        <v>17</v>
      </c>
      <c r="F23" s="13">
        <v>49900</v>
      </c>
      <c r="G23" s="13">
        <f>F23*ROUND(F21,0)</f>
        <v>49900</v>
      </c>
      <c r="H23" s="76">
        <f>D26-G26</f>
        <v>166000</v>
      </c>
      <c r="I23" s="75">
        <f>H23/D26</f>
        <v>0.41868442292171104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.75" customHeight="1" x14ac:dyDescent="0.2">
      <c r="A24" s="60"/>
      <c r="B24" s="14" t="s">
        <v>20</v>
      </c>
      <c r="C24" s="15">
        <f t="shared" ref="C24" si="0">F6</f>
        <v>2980</v>
      </c>
      <c r="D24" s="15">
        <f>C24*C21</f>
        <v>62580</v>
      </c>
      <c r="E24" s="33" t="s">
        <v>18</v>
      </c>
      <c r="F24" s="16">
        <v>5900</v>
      </c>
      <c r="G24" s="16">
        <f>F24*F22</f>
        <v>118000</v>
      </c>
      <c r="H24" s="60"/>
      <c r="I24" s="6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.75" customHeight="1" x14ac:dyDescent="0.2">
      <c r="A25" s="60"/>
      <c r="B25" s="17"/>
      <c r="C25" s="15"/>
      <c r="D25" s="15"/>
      <c r="E25" s="18" t="s">
        <v>20</v>
      </c>
      <c r="F25" s="16">
        <f>F6</f>
        <v>2980</v>
      </c>
      <c r="G25" s="16">
        <f>F25*F4</f>
        <v>62580</v>
      </c>
      <c r="H25" s="60"/>
      <c r="I25" s="60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.75" customHeight="1" x14ac:dyDescent="0.2">
      <c r="A26" s="52"/>
      <c r="B26" s="19" t="s">
        <v>14</v>
      </c>
      <c r="C26" s="20"/>
      <c r="D26" s="20">
        <f>SUM(D23:D24)</f>
        <v>396480</v>
      </c>
      <c r="E26" s="21" t="s">
        <v>14</v>
      </c>
      <c r="F26" s="22"/>
      <c r="G26" s="22">
        <f>SUM(G23:G25)</f>
        <v>230480</v>
      </c>
      <c r="H26" s="52"/>
      <c r="I26" s="5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21.75" customHeight="1" x14ac:dyDescent="0.2">
      <c r="A27" s="61" t="s">
        <v>21</v>
      </c>
      <c r="B27" s="24" t="s">
        <v>16</v>
      </c>
      <c r="C27" s="11">
        <f>F5</f>
        <v>15900</v>
      </c>
      <c r="D27" s="11">
        <f>C27*C21</f>
        <v>333900</v>
      </c>
      <c r="E27" s="12" t="s">
        <v>17</v>
      </c>
      <c r="F27" s="13">
        <f>F23</f>
        <v>49900</v>
      </c>
      <c r="G27" s="13">
        <f>F27*ROUND(F21,0)</f>
        <v>49900</v>
      </c>
      <c r="H27" s="76">
        <f>D29-G29</f>
        <v>246000</v>
      </c>
      <c r="I27" s="75">
        <f>H27/D29</f>
        <v>0.73674752920035935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2">
      <c r="A28" s="60"/>
      <c r="B28" s="25"/>
      <c r="C28" s="15"/>
      <c r="D28" s="15"/>
      <c r="E28" s="26" t="s">
        <v>22</v>
      </c>
      <c r="F28" s="16">
        <v>1900</v>
      </c>
      <c r="G28" s="16">
        <f>F22*F28</f>
        <v>38000</v>
      </c>
      <c r="H28" s="60"/>
      <c r="I28" s="60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 x14ac:dyDescent="0.2">
      <c r="A29" s="52"/>
      <c r="B29" s="19" t="s">
        <v>14</v>
      </c>
      <c r="C29" s="20"/>
      <c r="D29" s="20">
        <f>D27</f>
        <v>333900</v>
      </c>
      <c r="E29" s="27" t="s">
        <v>14</v>
      </c>
      <c r="F29" s="22"/>
      <c r="G29" s="22">
        <f>SUM(G27:G28)</f>
        <v>87900</v>
      </c>
      <c r="H29" s="52"/>
      <c r="I29" s="5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21.75" customHeight="1" x14ac:dyDescent="0.2">
      <c r="A30" s="62" t="s">
        <v>23</v>
      </c>
      <c r="B30" s="28" t="s">
        <v>24</v>
      </c>
      <c r="C30" s="11">
        <f>C21</f>
        <v>21</v>
      </c>
      <c r="D30" s="11">
        <f>C21*2*6</f>
        <v>252</v>
      </c>
      <c r="E30" s="12" t="s">
        <v>17</v>
      </c>
      <c r="F30" s="29">
        <f>F21</f>
        <v>1</v>
      </c>
      <c r="G30" s="13">
        <f>ROUND(F21,0)*2*6</f>
        <v>12</v>
      </c>
      <c r="H30" s="76">
        <f>D31-G31</f>
        <v>240</v>
      </c>
      <c r="I30" s="75">
        <f>H30/D31</f>
        <v>0.95238095238095233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75" customHeight="1" x14ac:dyDescent="0.2">
      <c r="A31" s="52"/>
      <c r="B31" s="19" t="s">
        <v>14</v>
      </c>
      <c r="C31" s="15"/>
      <c r="D31" s="30">
        <f>SUM(D30)</f>
        <v>252</v>
      </c>
      <c r="E31" s="21" t="s">
        <v>14</v>
      </c>
      <c r="F31" s="31"/>
      <c r="G31" s="31">
        <f>SUM(G30)</f>
        <v>12</v>
      </c>
      <c r="H31" s="52"/>
      <c r="I31" s="52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21.75" customHeight="1" x14ac:dyDescent="0.2">
      <c r="A32" s="63" t="s">
        <v>25</v>
      </c>
      <c r="B32" s="34" t="s">
        <v>26</v>
      </c>
      <c r="C32" s="11">
        <f>250/1000*8*245*6*4</f>
        <v>11760</v>
      </c>
      <c r="D32" s="11">
        <f>C21*C32</f>
        <v>246960</v>
      </c>
      <c r="E32" s="12" t="s">
        <v>27</v>
      </c>
      <c r="F32" s="13">
        <f>250/1000*8*245*6*4</f>
        <v>11760</v>
      </c>
      <c r="G32" s="13">
        <f>ROUND(F21,0)*F32</f>
        <v>11760</v>
      </c>
      <c r="H32" s="76">
        <f>D34-G34</f>
        <v>223910.39999999999</v>
      </c>
      <c r="I32" s="75">
        <f>H32/D34</f>
        <v>0.90666666666666662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.75" customHeight="1" x14ac:dyDescent="0.2">
      <c r="A33" s="60"/>
      <c r="B33" s="25"/>
      <c r="C33" s="15"/>
      <c r="D33" s="15"/>
      <c r="E33" s="26" t="s">
        <v>37</v>
      </c>
      <c r="F33" s="16">
        <f>12/1000*8*245*6*4</f>
        <v>564.48</v>
      </c>
      <c r="G33" s="16">
        <f>F33*F22</f>
        <v>11289.6</v>
      </c>
      <c r="H33" s="60"/>
      <c r="I33" s="60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.75" customHeight="1" x14ac:dyDescent="0.2">
      <c r="A34" s="52"/>
      <c r="B34" s="19" t="s">
        <v>14</v>
      </c>
      <c r="C34" s="20"/>
      <c r="D34" s="20">
        <f>D32</f>
        <v>246960</v>
      </c>
      <c r="E34" s="27" t="s">
        <v>14</v>
      </c>
      <c r="F34" s="22"/>
      <c r="G34" s="22">
        <f>SUM(G32:G33)</f>
        <v>23049.599999999999</v>
      </c>
      <c r="H34" s="52"/>
      <c r="I34" s="52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21.75" customHeight="1" x14ac:dyDescent="0.2">
      <c r="A35" s="62" t="s">
        <v>28</v>
      </c>
      <c r="B35" s="34" t="s">
        <v>29</v>
      </c>
      <c r="C35" s="11">
        <v>10</v>
      </c>
      <c r="D35" s="11">
        <f>C21*C35</f>
        <v>210</v>
      </c>
      <c r="E35" s="12" t="s">
        <v>30</v>
      </c>
      <c r="F35" s="13">
        <v>10</v>
      </c>
      <c r="G35" s="13">
        <f t="shared" ref="G35" si="1">F21*F35</f>
        <v>10</v>
      </c>
      <c r="H35" s="76">
        <f>D37-G37</f>
        <v>196.84</v>
      </c>
      <c r="I35" s="75">
        <f>H35/D37</f>
        <v>0.93733333333333335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.75" customHeight="1" x14ac:dyDescent="0.2">
      <c r="A36" s="60"/>
      <c r="B36" s="25"/>
      <c r="C36" s="15"/>
      <c r="D36" s="15"/>
      <c r="E36" s="26" t="s">
        <v>31</v>
      </c>
      <c r="F36" s="16">
        <v>0.158</v>
      </c>
      <c r="G36" s="16">
        <f>F22*F36</f>
        <v>3.16</v>
      </c>
      <c r="H36" s="60"/>
      <c r="I36" s="60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.75" customHeight="1" x14ac:dyDescent="0.2">
      <c r="A37" s="52"/>
      <c r="B37" s="35" t="s">
        <v>14</v>
      </c>
      <c r="C37" s="20"/>
      <c r="D37" s="20">
        <f>D35</f>
        <v>210</v>
      </c>
      <c r="E37" s="27" t="s">
        <v>14</v>
      </c>
      <c r="F37" s="36"/>
      <c r="G37" s="22">
        <f>SUM(G35:G36)</f>
        <v>13.16</v>
      </c>
      <c r="H37" s="52"/>
      <c r="I37" s="52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33.75" customHeight="1" x14ac:dyDescent="0.2">
      <c r="A38" s="37" t="s">
        <v>32</v>
      </c>
      <c r="B38" s="77">
        <f>D26+D29+D34</f>
        <v>977340</v>
      </c>
      <c r="C38" s="46"/>
      <c r="D38" s="47"/>
      <c r="E38" s="78">
        <f>SUM(G26,G29,G34)</f>
        <v>341429.6</v>
      </c>
      <c r="F38" s="46"/>
      <c r="G38" s="47"/>
      <c r="H38" s="38">
        <f>B38-E38</f>
        <v>635910.40000000002</v>
      </c>
      <c r="I38" s="39">
        <f>H38/B38</f>
        <v>0.65065422473243706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0" t="s">
        <v>33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1" t="s">
        <v>7</v>
      </c>
      <c r="B41" s="1"/>
      <c r="C41" s="41" t="s">
        <v>34</v>
      </c>
      <c r="D41" s="42">
        <f>ROUND(F4/20,)</f>
        <v>1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1" t="s">
        <v>35</v>
      </c>
      <c r="B42" s="1"/>
      <c r="C42" s="41" t="s">
        <v>34</v>
      </c>
      <c r="D42" s="42">
        <f>ROUND(F4/15,0)</f>
        <v>1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1" t="s">
        <v>36</v>
      </c>
      <c r="B43" s="1"/>
      <c r="C43" s="41" t="s">
        <v>34</v>
      </c>
      <c r="D43" s="42">
        <f>ROUND(F4/10,0)</f>
        <v>2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7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26" ht="68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26" ht="50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26" ht="49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6" ht="50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26" ht="30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40">
    <mergeCell ref="A35:A37"/>
    <mergeCell ref="H35:H37"/>
    <mergeCell ref="I35:I37"/>
    <mergeCell ref="B38:D38"/>
    <mergeCell ref="E38:G38"/>
    <mergeCell ref="A30:A31"/>
    <mergeCell ref="H30:H31"/>
    <mergeCell ref="I30:I31"/>
    <mergeCell ref="A32:A34"/>
    <mergeCell ref="H32:H34"/>
    <mergeCell ref="I32:I34"/>
    <mergeCell ref="A23:A26"/>
    <mergeCell ref="H23:H26"/>
    <mergeCell ref="I23:I26"/>
    <mergeCell ref="A27:A29"/>
    <mergeCell ref="H27:H29"/>
    <mergeCell ref="I27:I29"/>
    <mergeCell ref="A21:A22"/>
    <mergeCell ref="B21:B22"/>
    <mergeCell ref="C21:D22"/>
    <mergeCell ref="F21:G21"/>
    <mergeCell ref="H21:H22"/>
    <mergeCell ref="I21:I22"/>
    <mergeCell ref="F22:G22"/>
    <mergeCell ref="A6:E6"/>
    <mergeCell ref="F6:H6"/>
    <mergeCell ref="A7:E7"/>
    <mergeCell ref="F7:H7"/>
    <mergeCell ref="B9:I9"/>
    <mergeCell ref="B19:D19"/>
    <mergeCell ref="E19:G19"/>
    <mergeCell ref="H19:H20"/>
    <mergeCell ref="I19:I20"/>
    <mergeCell ref="A1:H1"/>
    <mergeCell ref="A3:E3"/>
    <mergeCell ref="F3:H3"/>
    <mergeCell ref="A4:E4"/>
    <mergeCell ref="F4:H4"/>
    <mergeCell ref="A5:E5"/>
    <mergeCell ref="F5:H5"/>
  </mergeCells>
  <dataValidations count="1">
    <dataValidation type="list" allowBlank="1" showErrorMessage="1" sqref="F7" xr:uid="{BC8A06F4-3845-44FD-A2AC-9396BBAC8A78}">
      <formula1>$A$41:$A$43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B1CF3-B216-4DA1-8409-5E5EF436FC87}">
  <dimension ref="A1:Z994"/>
  <sheetViews>
    <sheetView tabSelected="1" topLeftCell="A10" zoomScale="90" zoomScaleNormal="90" workbookViewId="0">
      <selection activeCell="F28" sqref="F28"/>
    </sheetView>
  </sheetViews>
  <sheetFormatPr defaultColWidth="12.625" defaultRowHeight="15" customHeight="1" x14ac:dyDescent="0.2"/>
  <cols>
    <col min="1" max="1" width="33" customWidth="1"/>
    <col min="2" max="2" width="36" customWidth="1"/>
    <col min="3" max="4" width="20.25" customWidth="1"/>
    <col min="5" max="5" width="38.625" customWidth="1"/>
    <col min="6" max="7" width="20.25" customWidth="1"/>
    <col min="8" max="8" width="39.25" customWidth="1"/>
    <col min="9" max="9" width="21.25" customWidth="1"/>
    <col min="10" max="26" width="9" customWidth="1"/>
  </cols>
  <sheetData>
    <row r="1" spans="1:26" ht="24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7.5" customHeight="1" x14ac:dyDescent="0.25">
      <c r="A2" s="1"/>
      <c r="B2" s="1"/>
      <c r="C2" s="1"/>
      <c r="D2" s="2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2" customHeight="1" x14ac:dyDescent="0.25">
      <c r="A3" s="45" t="s">
        <v>2</v>
      </c>
      <c r="B3" s="46"/>
      <c r="C3" s="46"/>
      <c r="D3" s="46"/>
      <c r="E3" s="47"/>
      <c r="F3" s="48" t="s">
        <v>38</v>
      </c>
      <c r="G3" s="46"/>
      <c r="H3" s="4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2" customHeight="1" x14ac:dyDescent="0.25">
      <c r="A4" s="45" t="s">
        <v>3</v>
      </c>
      <c r="B4" s="46"/>
      <c r="C4" s="46"/>
      <c r="D4" s="46"/>
      <c r="E4" s="47"/>
      <c r="F4" s="48">
        <v>41</v>
      </c>
      <c r="G4" s="46"/>
      <c r="H4" s="4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6.5" customHeight="1" x14ac:dyDescent="0.25">
      <c r="A5" s="49" t="s">
        <v>39</v>
      </c>
      <c r="B5" s="46"/>
      <c r="C5" s="46"/>
      <c r="D5" s="46"/>
      <c r="E5" s="47"/>
      <c r="F5" s="50">
        <v>1200</v>
      </c>
      <c r="G5" s="46"/>
      <c r="H5" s="4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5.75" customHeight="1" x14ac:dyDescent="0.25">
      <c r="A6" s="54" t="s">
        <v>6</v>
      </c>
      <c r="B6" s="46"/>
      <c r="C6" s="46"/>
      <c r="D6" s="46"/>
      <c r="E6" s="47"/>
      <c r="F6" s="55" t="s">
        <v>36</v>
      </c>
      <c r="G6" s="46" t="s">
        <v>7</v>
      </c>
      <c r="H6" s="47" t="s">
        <v>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 x14ac:dyDescent="0.2">
      <c r="A8" s="3"/>
      <c r="B8" s="56" t="s">
        <v>46</v>
      </c>
      <c r="C8" s="44"/>
      <c r="D8" s="44"/>
      <c r="E8" s="44"/>
      <c r="F8" s="44"/>
      <c r="G8" s="44"/>
      <c r="H8" s="44"/>
      <c r="I8" s="4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.75" customHeight="1" x14ac:dyDescent="0.2">
      <c r="A9" s="3"/>
      <c r="B9" s="4"/>
      <c r="C9" s="4"/>
      <c r="D9" s="4"/>
      <c r="E9" s="4"/>
      <c r="F9" s="4"/>
      <c r="G9" s="4"/>
      <c r="H9" s="4"/>
      <c r="I9" s="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.75" customHeight="1" x14ac:dyDescent="0.2">
      <c r="A10" s="4"/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75" customHeight="1" x14ac:dyDescent="0.2">
      <c r="A11" s="4"/>
      <c r="B11" s="4"/>
      <c r="C11" s="4"/>
      <c r="D11" s="4"/>
      <c r="E11" s="4"/>
      <c r="F11" s="4"/>
      <c r="G11" s="4"/>
      <c r="H11" s="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.75" customHeight="1" x14ac:dyDescent="0.2">
      <c r="A12" s="4"/>
      <c r="B12" s="4"/>
      <c r="C12" s="4"/>
      <c r="D12" s="4"/>
      <c r="E12" s="4"/>
      <c r="F12" s="4"/>
      <c r="G12" s="4"/>
      <c r="H12" s="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75" customHeight="1" x14ac:dyDescent="0.2">
      <c r="A13" s="4"/>
      <c r="B13" s="4"/>
      <c r="C13" s="4"/>
      <c r="D13" s="4"/>
      <c r="E13" s="4"/>
      <c r="F13" s="4"/>
      <c r="G13" s="4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.75" customHeight="1" x14ac:dyDescent="0.2">
      <c r="A14" s="4"/>
      <c r="C14" s="4"/>
      <c r="D14" s="4"/>
      <c r="E14" s="4"/>
      <c r="F14" s="4"/>
      <c r="G14" s="4"/>
      <c r="H14" s="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.75" customHeight="1" x14ac:dyDescent="0.2">
      <c r="A15" s="4"/>
      <c r="B15" s="4"/>
      <c r="C15" s="4"/>
      <c r="D15" s="4"/>
      <c r="E15" s="4"/>
      <c r="F15" s="4"/>
      <c r="G15" s="4"/>
      <c r="H15" s="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">
      <c r="A17" s="5"/>
      <c r="B17" s="5"/>
      <c r="C17" s="5"/>
      <c r="D17" s="5"/>
      <c r="E17" s="5"/>
      <c r="F17" s="5"/>
      <c r="G17" s="5"/>
      <c r="H17" s="5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 x14ac:dyDescent="0.2">
      <c r="A18" s="3"/>
      <c r="B18" s="57" t="s">
        <v>40</v>
      </c>
      <c r="C18" s="46"/>
      <c r="D18" s="47"/>
      <c r="E18" s="58" t="s">
        <v>41</v>
      </c>
      <c r="F18" s="46"/>
      <c r="G18" s="47"/>
      <c r="H18" s="51" t="s">
        <v>11</v>
      </c>
      <c r="I18" s="53" t="s">
        <v>12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.75" customHeight="1" x14ac:dyDescent="0.2">
      <c r="A19" s="3"/>
      <c r="B19" s="6" t="s">
        <v>9</v>
      </c>
      <c r="C19" s="6" t="s">
        <v>43</v>
      </c>
      <c r="D19" s="6" t="s">
        <v>14</v>
      </c>
      <c r="E19" s="7" t="s">
        <v>10</v>
      </c>
      <c r="F19" s="7" t="s">
        <v>43</v>
      </c>
      <c r="G19" s="8" t="s">
        <v>14</v>
      </c>
      <c r="H19" s="52"/>
      <c r="I19" s="5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.75" customHeight="1" x14ac:dyDescent="0.2">
      <c r="A20" s="64" t="s">
        <v>15</v>
      </c>
      <c r="B20" s="65" t="s">
        <v>16</v>
      </c>
      <c r="C20" s="67">
        <f>F4</f>
        <v>41</v>
      </c>
      <c r="D20" s="68"/>
      <c r="E20" s="9" t="s">
        <v>17</v>
      </c>
      <c r="F20" s="71">
        <f>IF(F6=A36,D36,IF(F6=A37,D37,IF(F6=A38,D38)))</f>
        <v>4</v>
      </c>
      <c r="G20" s="68"/>
      <c r="H20" s="74"/>
      <c r="I20" s="7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 x14ac:dyDescent="0.2">
      <c r="A21" s="52"/>
      <c r="B21" s="66"/>
      <c r="C21" s="69"/>
      <c r="D21" s="70"/>
      <c r="E21" s="10" t="s">
        <v>18</v>
      </c>
      <c r="F21" s="73">
        <f>F4-1</f>
        <v>40</v>
      </c>
      <c r="G21" s="70"/>
      <c r="H21" s="52"/>
      <c r="I21" s="5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.75" customHeight="1" x14ac:dyDescent="0.2">
      <c r="A22" s="59" t="s">
        <v>42</v>
      </c>
      <c r="B22" s="32" t="s">
        <v>16</v>
      </c>
      <c r="C22" s="11">
        <f>F5</f>
        <v>1200</v>
      </c>
      <c r="D22" s="79">
        <f>C22*C20*36</f>
        <v>1771200</v>
      </c>
      <c r="E22" s="12" t="s">
        <v>10</v>
      </c>
      <c r="F22" s="13">
        <v>690</v>
      </c>
      <c r="G22" s="80">
        <f>F22*C20*36</f>
        <v>1018440</v>
      </c>
      <c r="H22" s="76">
        <f>D22-G22</f>
        <v>752760</v>
      </c>
      <c r="I22" s="75">
        <f>H22/D22</f>
        <v>0.42499999999999999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.75" customHeight="1" x14ac:dyDescent="0.2">
      <c r="A23" s="60"/>
      <c r="B23" s="14"/>
      <c r="C23" s="15"/>
      <c r="D23" s="15">
        <f>C23*C20</f>
        <v>0</v>
      </c>
      <c r="E23" s="33"/>
      <c r="F23" s="16"/>
      <c r="G23" s="16"/>
      <c r="H23" s="60"/>
      <c r="I23" s="60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.75" customHeight="1" x14ac:dyDescent="0.2">
      <c r="A24" s="60"/>
      <c r="B24" s="17"/>
      <c r="C24" s="15"/>
      <c r="D24" s="15"/>
      <c r="E24" s="18"/>
      <c r="F24" s="16"/>
      <c r="G24" s="16">
        <f>F24*F4</f>
        <v>0</v>
      </c>
      <c r="H24" s="60"/>
      <c r="I24" s="6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.75" customHeight="1" x14ac:dyDescent="0.2">
      <c r="A25" s="62" t="s">
        <v>44</v>
      </c>
      <c r="B25" s="28" t="s">
        <v>24</v>
      </c>
      <c r="C25" s="11">
        <f>C20</f>
        <v>41</v>
      </c>
      <c r="D25" s="11">
        <f>C20*2*6</f>
        <v>492</v>
      </c>
      <c r="E25" s="12" t="s">
        <v>17</v>
      </c>
      <c r="F25" s="29">
        <f>F20</f>
        <v>4</v>
      </c>
      <c r="G25" s="13">
        <f>ROUND(F20,0)*2*6</f>
        <v>48</v>
      </c>
      <c r="H25" s="76">
        <f>D26-G26</f>
        <v>444</v>
      </c>
      <c r="I25" s="75">
        <f>H25/D26</f>
        <v>0.90243902439024393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.75" customHeight="1" x14ac:dyDescent="0.2">
      <c r="A26" s="52"/>
      <c r="B26" s="19" t="s">
        <v>14</v>
      </c>
      <c r="C26" s="15"/>
      <c r="D26" s="30">
        <f>SUM(D25)</f>
        <v>492</v>
      </c>
      <c r="E26" s="21" t="s">
        <v>14</v>
      </c>
      <c r="F26" s="31"/>
      <c r="G26" s="31">
        <f>SUM(G25)</f>
        <v>48</v>
      </c>
      <c r="H26" s="52"/>
      <c r="I26" s="5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21.75" customHeight="1" x14ac:dyDescent="0.2">
      <c r="A27" s="63" t="s">
        <v>47</v>
      </c>
      <c r="B27" s="34" t="s">
        <v>48</v>
      </c>
      <c r="C27" s="11">
        <f>250/1000*8*245*3*4</f>
        <v>5880</v>
      </c>
      <c r="D27" s="11">
        <f>C20*C27</f>
        <v>241080</v>
      </c>
      <c r="E27" s="12" t="s">
        <v>49</v>
      </c>
      <c r="F27" s="13">
        <f>250/1000*8*245*3*4</f>
        <v>5880</v>
      </c>
      <c r="G27" s="13">
        <f>ROUND(F20,0)*F27</f>
        <v>23520</v>
      </c>
      <c r="H27" s="76">
        <f>D29-G29</f>
        <v>206270.4</v>
      </c>
      <c r="I27" s="75">
        <f>H27/D29</f>
        <v>0.85560975609756096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2">
      <c r="A28" s="60"/>
      <c r="B28" s="25"/>
      <c r="C28" s="15"/>
      <c r="D28" s="15"/>
      <c r="E28" s="26" t="s">
        <v>50</v>
      </c>
      <c r="F28" s="16">
        <f>12/1000*8*245*3*4</f>
        <v>282.24</v>
      </c>
      <c r="G28" s="16">
        <f>F28*F21</f>
        <v>11289.6</v>
      </c>
      <c r="H28" s="60"/>
      <c r="I28" s="60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 x14ac:dyDescent="0.2">
      <c r="A29" s="52"/>
      <c r="B29" s="19" t="s">
        <v>14</v>
      </c>
      <c r="C29" s="20"/>
      <c r="D29" s="20">
        <f>D27</f>
        <v>241080</v>
      </c>
      <c r="E29" s="27" t="s">
        <v>14</v>
      </c>
      <c r="F29" s="22"/>
      <c r="G29" s="22">
        <f>SUM(G27:G28)</f>
        <v>34809.599999999999</v>
      </c>
      <c r="H29" s="52"/>
      <c r="I29" s="5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21.75" customHeight="1" x14ac:dyDescent="0.2">
      <c r="A30" s="62" t="s">
        <v>45</v>
      </c>
      <c r="B30" s="34" t="s">
        <v>29</v>
      </c>
      <c r="C30" s="11">
        <v>10</v>
      </c>
      <c r="D30" s="11">
        <f>C20*C30</f>
        <v>410</v>
      </c>
      <c r="E30" s="12" t="s">
        <v>30</v>
      </c>
      <c r="F30" s="13">
        <v>10</v>
      </c>
      <c r="G30" s="13">
        <f>F20*F30</f>
        <v>40</v>
      </c>
      <c r="H30" s="76">
        <f>D32-G32</f>
        <v>363.68</v>
      </c>
      <c r="I30" s="75">
        <f>H30/D32</f>
        <v>0.88702439024390245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75" customHeight="1" x14ac:dyDescent="0.2">
      <c r="A31" s="60"/>
      <c r="B31" s="25"/>
      <c r="C31" s="15"/>
      <c r="D31" s="15"/>
      <c r="E31" s="26" t="s">
        <v>31</v>
      </c>
      <c r="F31" s="16">
        <v>0.158</v>
      </c>
      <c r="G31" s="16">
        <f>F21*F31</f>
        <v>6.32</v>
      </c>
      <c r="H31" s="60"/>
      <c r="I31" s="60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.75" customHeight="1" x14ac:dyDescent="0.2">
      <c r="A32" s="52"/>
      <c r="B32" s="35" t="s">
        <v>14</v>
      </c>
      <c r="C32" s="20"/>
      <c r="D32" s="20">
        <f>D30</f>
        <v>410</v>
      </c>
      <c r="E32" s="27" t="s">
        <v>14</v>
      </c>
      <c r="F32" s="36"/>
      <c r="G32" s="22">
        <f>SUM(G30:G31)</f>
        <v>46.32</v>
      </c>
      <c r="H32" s="52"/>
      <c r="I32" s="52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33.75" customHeight="1" x14ac:dyDescent="0.2">
      <c r="A33" s="37" t="s">
        <v>32</v>
      </c>
      <c r="B33" s="77">
        <f>D22+D29</f>
        <v>2012280</v>
      </c>
      <c r="C33" s="46"/>
      <c r="D33" s="47"/>
      <c r="E33" s="78">
        <f>G22+G29</f>
        <v>1053249.6000000001</v>
      </c>
      <c r="F33" s="46"/>
      <c r="G33" s="47"/>
      <c r="H33" s="38">
        <f>B33-E33</f>
        <v>959030.39999999991</v>
      </c>
      <c r="I33" s="39">
        <f>H33/B33</f>
        <v>0.47658894388454881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2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0" t="s">
        <v>33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1" t="s">
        <v>7</v>
      </c>
      <c r="B36" s="1"/>
      <c r="C36" s="41" t="s">
        <v>34</v>
      </c>
      <c r="D36" s="42">
        <f>ROUND(F4/20,)</f>
        <v>2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1" t="s">
        <v>35</v>
      </c>
      <c r="B37" s="1"/>
      <c r="C37" s="41" t="s">
        <v>34</v>
      </c>
      <c r="D37" s="42">
        <f>ROUND(F4/15,0)</f>
        <v>3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1" t="s">
        <v>36</v>
      </c>
      <c r="B38" s="1"/>
      <c r="C38" s="41" t="s">
        <v>34</v>
      </c>
      <c r="D38" s="42">
        <f>ROUND(F4/10,0)</f>
        <v>4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6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26" ht="68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26" ht="50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26" ht="4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26" ht="50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26" ht="30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35">
    <mergeCell ref="A30:A32"/>
    <mergeCell ref="H30:H32"/>
    <mergeCell ref="I30:I32"/>
    <mergeCell ref="B33:D33"/>
    <mergeCell ref="E33:G33"/>
    <mergeCell ref="A25:A26"/>
    <mergeCell ref="H25:H26"/>
    <mergeCell ref="I25:I26"/>
    <mergeCell ref="A27:A29"/>
    <mergeCell ref="H27:H29"/>
    <mergeCell ref="I27:I29"/>
    <mergeCell ref="A22:A24"/>
    <mergeCell ref="H22:H24"/>
    <mergeCell ref="I22:I24"/>
    <mergeCell ref="A20:A21"/>
    <mergeCell ref="B20:B21"/>
    <mergeCell ref="C20:D21"/>
    <mergeCell ref="F20:G20"/>
    <mergeCell ref="H20:H21"/>
    <mergeCell ref="I20:I21"/>
    <mergeCell ref="F21:G21"/>
    <mergeCell ref="A6:E6"/>
    <mergeCell ref="F6:H6"/>
    <mergeCell ref="B8:I8"/>
    <mergeCell ref="B18:D18"/>
    <mergeCell ref="E18:G18"/>
    <mergeCell ref="H18:H19"/>
    <mergeCell ref="I18:I19"/>
    <mergeCell ref="A1:H1"/>
    <mergeCell ref="A3:E3"/>
    <mergeCell ref="F3:H3"/>
    <mergeCell ref="A4:E4"/>
    <mergeCell ref="F4:H4"/>
    <mergeCell ref="A5:E5"/>
    <mergeCell ref="F5:H5"/>
  </mergeCells>
  <dataValidations count="1">
    <dataValidation type="list" allowBlank="1" showErrorMessage="1" sqref="F6" xr:uid="{158DEACD-106D-4661-BD86-A25B3D5958D3}">
      <formula1>$A$36:$A$38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70461-72FE-4FB6-A5AD-D3F788A39206}">
  <dimension ref="A1:Z994"/>
  <sheetViews>
    <sheetView topLeftCell="A10" zoomScale="90" zoomScaleNormal="90" workbookViewId="0">
      <selection activeCell="F35" sqref="F35"/>
    </sheetView>
  </sheetViews>
  <sheetFormatPr defaultColWidth="12.625" defaultRowHeight="15" customHeight="1" x14ac:dyDescent="0.2"/>
  <cols>
    <col min="1" max="1" width="33" customWidth="1"/>
    <col min="2" max="2" width="36" customWidth="1"/>
    <col min="3" max="4" width="20.25" customWidth="1"/>
    <col min="5" max="5" width="38.625" customWidth="1"/>
    <col min="6" max="7" width="20.25" customWidth="1"/>
    <col min="8" max="8" width="39.25" customWidth="1"/>
    <col min="9" max="9" width="21.25" customWidth="1"/>
    <col min="10" max="26" width="9" customWidth="1"/>
  </cols>
  <sheetData>
    <row r="1" spans="1:26" ht="24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7.5" customHeight="1" x14ac:dyDescent="0.25">
      <c r="A2" s="1"/>
      <c r="B2" s="1"/>
      <c r="C2" s="1"/>
      <c r="D2" s="2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2" customHeight="1" x14ac:dyDescent="0.25">
      <c r="A3" s="45" t="s">
        <v>2</v>
      </c>
      <c r="B3" s="46"/>
      <c r="C3" s="46"/>
      <c r="D3" s="46"/>
      <c r="E3" s="47"/>
      <c r="F3" s="48" t="s">
        <v>38</v>
      </c>
      <c r="G3" s="46"/>
      <c r="H3" s="4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2" customHeight="1" x14ac:dyDescent="0.25">
      <c r="A4" s="45" t="s">
        <v>3</v>
      </c>
      <c r="B4" s="46"/>
      <c r="C4" s="46"/>
      <c r="D4" s="46"/>
      <c r="E4" s="47"/>
      <c r="F4" s="48">
        <v>11</v>
      </c>
      <c r="G4" s="46"/>
      <c r="H4" s="4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6.5" customHeight="1" x14ac:dyDescent="0.25">
      <c r="A5" s="49" t="s">
        <v>39</v>
      </c>
      <c r="B5" s="46"/>
      <c r="C5" s="46"/>
      <c r="D5" s="46"/>
      <c r="E5" s="47"/>
      <c r="F5" s="50">
        <v>1200</v>
      </c>
      <c r="G5" s="46"/>
      <c r="H5" s="4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5.75" customHeight="1" x14ac:dyDescent="0.25">
      <c r="A6" s="54" t="s">
        <v>6</v>
      </c>
      <c r="B6" s="46"/>
      <c r="C6" s="46"/>
      <c r="D6" s="46"/>
      <c r="E6" s="47"/>
      <c r="F6" s="55" t="s">
        <v>36</v>
      </c>
      <c r="G6" s="46" t="s">
        <v>7</v>
      </c>
      <c r="H6" s="47" t="s">
        <v>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 x14ac:dyDescent="0.2">
      <c r="A8" s="3"/>
      <c r="B8" s="56" t="s">
        <v>46</v>
      </c>
      <c r="C8" s="44"/>
      <c r="D8" s="44"/>
      <c r="E8" s="44"/>
      <c r="F8" s="44"/>
      <c r="G8" s="44"/>
      <c r="H8" s="44"/>
      <c r="I8" s="4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.75" customHeight="1" x14ac:dyDescent="0.2">
      <c r="A9" s="3"/>
      <c r="B9" s="4"/>
      <c r="C9" s="4"/>
      <c r="D9" s="4"/>
      <c r="E9" s="4"/>
      <c r="F9" s="4"/>
      <c r="G9" s="4"/>
      <c r="H9" s="4"/>
      <c r="I9" s="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.75" customHeight="1" x14ac:dyDescent="0.2">
      <c r="A10" s="4"/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75" customHeight="1" x14ac:dyDescent="0.2">
      <c r="A11" s="4"/>
      <c r="B11" s="4"/>
      <c r="C11" s="4"/>
      <c r="D11" s="4"/>
      <c r="E11" s="4"/>
      <c r="F11" s="4"/>
      <c r="G11" s="4"/>
      <c r="H11" s="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.75" customHeight="1" x14ac:dyDescent="0.2">
      <c r="A12" s="4"/>
      <c r="B12" s="4"/>
      <c r="C12" s="4"/>
      <c r="D12" s="4"/>
      <c r="E12" s="4"/>
      <c r="F12" s="4"/>
      <c r="G12" s="4"/>
      <c r="H12" s="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75" customHeight="1" x14ac:dyDescent="0.2">
      <c r="A13" s="4"/>
      <c r="B13" s="4"/>
      <c r="C13" s="4"/>
      <c r="D13" s="4"/>
      <c r="E13" s="4"/>
      <c r="F13" s="4"/>
      <c r="G13" s="4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.75" customHeight="1" x14ac:dyDescent="0.2">
      <c r="A14" s="4"/>
      <c r="C14" s="4"/>
      <c r="D14" s="4"/>
      <c r="E14" s="4"/>
      <c r="F14" s="4"/>
      <c r="G14" s="4"/>
      <c r="H14" s="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.75" customHeight="1" x14ac:dyDescent="0.2">
      <c r="A15" s="4"/>
      <c r="B15" s="4"/>
      <c r="C15" s="4"/>
      <c r="D15" s="4"/>
      <c r="E15" s="4"/>
      <c r="F15" s="4"/>
      <c r="G15" s="4"/>
      <c r="H15" s="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">
      <c r="A17" s="5"/>
      <c r="B17" s="5"/>
      <c r="C17" s="5"/>
      <c r="D17" s="5"/>
      <c r="E17" s="5"/>
      <c r="F17" s="5"/>
      <c r="G17" s="5"/>
      <c r="H17" s="5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 x14ac:dyDescent="0.2">
      <c r="A18" s="3"/>
      <c r="B18" s="57" t="s">
        <v>9</v>
      </c>
      <c r="C18" s="46"/>
      <c r="D18" s="47"/>
      <c r="E18" s="58" t="s">
        <v>10</v>
      </c>
      <c r="F18" s="46"/>
      <c r="G18" s="47"/>
      <c r="H18" s="51" t="s">
        <v>11</v>
      </c>
      <c r="I18" s="53" t="s">
        <v>12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.75" customHeight="1" x14ac:dyDescent="0.2">
      <c r="A19" s="3"/>
      <c r="B19" s="6" t="s">
        <v>9</v>
      </c>
      <c r="C19" s="6" t="s">
        <v>43</v>
      </c>
      <c r="D19" s="6" t="s">
        <v>14</v>
      </c>
      <c r="E19" s="7" t="s">
        <v>10</v>
      </c>
      <c r="F19" s="7" t="s">
        <v>43</v>
      </c>
      <c r="G19" s="8" t="s">
        <v>14</v>
      </c>
      <c r="H19" s="52"/>
      <c r="I19" s="5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.75" customHeight="1" x14ac:dyDescent="0.2">
      <c r="A20" s="64" t="s">
        <v>15</v>
      </c>
      <c r="B20" s="65" t="s">
        <v>16</v>
      </c>
      <c r="C20" s="67">
        <f>F4</f>
        <v>11</v>
      </c>
      <c r="D20" s="68"/>
      <c r="E20" s="9" t="s">
        <v>17</v>
      </c>
      <c r="F20" s="71">
        <f>IF(F6=A36,D36,IF(F6=A37,D37,IF(F6=A38,D38)))</f>
        <v>1</v>
      </c>
      <c r="G20" s="68"/>
      <c r="H20" s="74"/>
      <c r="I20" s="7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 x14ac:dyDescent="0.2">
      <c r="A21" s="52"/>
      <c r="B21" s="66"/>
      <c r="C21" s="69"/>
      <c r="D21" s="70"/>
      <c r="E21" s="10" t="s">
        <v>18</v>
      </c>
      <c r="F21" s="73">
        <f>F4-1</f>
        <v>10</v>
      </c>
      <c r="G21" s="70"/>
      <c r="H21" s="52"/>
      <c r="I21" s="5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.75" customHeight="1" x14ac:dyDescent="0.2">
      <c r="A22" s="59" t="s">
        <v>42</v>
      </c>
      <c r="B22" s="32" t="s">
        <v>16</v>
      </c>
      <c r="C22" s="11">
        <f>F5</f>
        <v>1200</v>
      </c>
      <c r="D22" s="11">
        <f>C22*C20*36</f>
        <v>475200</v>
      </c>
      <c r="E22" s="12" t="s">
        <v>10</v>
      </c>
      <c r="F22" s="13">
        <v>990</v>
      </c>
      <c r="G22" s="13">
        <f>F22*C20*36</f>
        <v>392040</v>
      </c>
      <c r="H22" s="76">
        <f>D22-G22</f>
        <v>83160</v>
      </c>
      <c r="I22" s="75">
        <f>H22/D22</f>
        <v>0.17499999999999999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.75" customHeight="1" x14ac:dyDescent="0.2">
      <c r="A23" s="60"/>
      <c r="B23" s="14"/>
      <c r="C23" s="15"/>
      <c r="D23" s="15">
        <f>C23*C20</f>
        <v>0</v>
      </c>
      <c r="E23" s="33"/>
      <c r="F23" s="16"/>
      <c r="G23" s="16"/>
      <c r="H23" s="60"/>
      <c r="I23" s="60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.75" customHeight="1" x14ac:dyDescent="0.2">
      <c r="A24" s="60"/>
      <c r="B24" s="17"/>
      <c r="C24" s="15"/>
      <c r="D24" s="15"/>
      <c r="E24" s="18"/>
      <c r="F24" s="16"/>
      <c r="G24" s="16">
        <f>F24*F4</f>
        <v>0</v>
      </c>
      <c r="H24" s="60"/>
      <c r="I24" s="6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.75" customHeight="1" x14ac:dyDescent="0.2">
      <c r="A25" s="62" t="s">
        <v>44</v>
      </c>
      <c r="B25" s="28" t="s">
        <v>24</v>
      </c>
      <c r="C25" s="11">
        <f>C20</f>
        <v>11</v>
      </c>
      <c r="D25" s="11">
        <f>C20*2*6</f>
        <v>132</v>
      </c>
      <c r="E25" s="12" t="s">
        <v>17</v>
      </c>
      <c r="F25" s="29">
        <f>F20</f>
        <v>1</v>
      </c>
      <c r="G25" s="13">
        <f>ROUND(F20,0)*2*6</f>
        <v>12</v>
      </c>
      <c r="H25" s="76">
        <f>D26-G26</f>
        <v>120</v>
      </c>
      <c r="I25" s="75">
        <f>H25/D26</f>
        <v>0.90909090909090906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.75" customHeight="1" x14ac:dyDescent="0.2">
      <c r="A26" s="52"/>
      <c r="B26" s="19" t="s">
        <v>14</v>
      </c>
      <c r="C26" s="15"/>
      <c r="D26" s="30">
        <f>SUM(D25)</f>
        <v>132</v>
      </c>
      <c r="E26" s="21" t="s">
        <v>14</v>
      </c>
      <c r="F26" s="31"/>
      <c r="G26" s="31">
        <f>SUM(G25)</f>
        <v>12</v>
      </c>
      <c r="H26" s="52"/>
      <c r="I26" s="5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21.75" customHeight="1" x14ac:dyDescent="0.2">
      <c r="A27" s="63" t="s">
        <v>47</v>
      </c>
      <c r="B27" s="34" t="s">
        <v>48</v>
      </c>
      <c r="C27" s="11">
        <f>250/1000*8*245*3*4</f>
        <v>5880</v>
      </c>
      <c r="D27" s="11">
        <f>C20*C27</f>
        <v>64680</v>
      </c>
      <c r="E27" s="12" t="s">
        <v>49</v>
      </c>
      <c r="F27" s="13">
        <f>250/1000*8*245*3*4</f>
        <v>5880</v>
      </c>
      <c r="G27" s="13">
        <f>ROUND(F20,0)*F27</f>
        <v>5880</v>
      </c>
      <c r="H27" s="76">
        <f>D29-G29</f>
        <v>55977.599999999999</v>
      </c>
      <c r="I27" s="75">
        <f>H27/D29</f>
        <v>0.86545454545454548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2">
      <c r="A28" s="60"/>
      <c r="B28" s="25"/>
      <c r="C28" s="15"/>
      <c r="D28" s="15"/>
      <c r="E28" s="26" t="s">
        <v>50</v>
      </c>
      <c r="F28" s="16">
        <f>12/1000*8*245*3*4</f>
        <v>282.24</v>
      </c>
      <c r="G28" s="16">
        <f>F28*F21</f>
        <v>2822.4</v>
      </c>
      <c r="H28" s="60"/>
      <c r="I28" s="60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 x14ac:dyDescent="0.2">
      <c r="A29" s="52"/>
      <c r="B29" s="19" t="s">
        <v>14</v>
      </c>
      <c r="C29" s="20"/>
      <c r="D29" s="20">
        <f>D27</f>
        <v>64680</v>
      </c>
      <c r="E29" s="27" t="s">
        <v>14</v>
      </c>
      <c r="F29" s="22"/>
      <c r="G29" s="22">
        <f>SUM(G27:G28)</f>
        <v>8702.4</v>
      </c>
      <c r="H29" s="52"/>
      <c r="I29" s="5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21.75" customHeight="1" x14ac:dyDescent="0.2">
      <c r="A30" s="62" t="s">
        <v>45</v>
      </c>
      <c r="B30" s="34" t="s">
        <v>29</v>
      </c>
      <c r="C30" s="11">
        <v>10</v>
      </c>
      <c r="D30" s="11">
        <f>C20*C30</f>
        <v>110</v>
      </c>
      <c r="E30" s="12" t="s">
        <v>30</v>
      </c>
      <c r="F30" s="13">
        <v>10</v>
      </c>
      <c r="G30" s="13">
        <f>F20*F30</f>
        <v>10</v>
      </c>
      <c r="H30" s="76">
        <f>D32-G32</f>
        <v>98.42</v>
      </c>
      <c r="I30" s="75">
        <f>H30/D32</f>
        <v>0.8947272727272727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75" customHeight="1" x14ac:dyDescent="0.2">
      <c r="A31" s="60"/>
      <c r="B31" s="25"/>
      <c r="C31" s="15"/>
      <c r="D31" s="15"/>
      <c r="E31" s="26" t="s">
        <v>31</v>
      </c>
      <c r="F31" s="16">
        <v>0.158</v>
      </c>
      <c r="G31" s="16">
        <f>F21*F31</f>
        <v>1.58</v>
      </c>
      <c r="H31" s="60"/>
      <c r="I31" s="60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.75" customHeight="1" x14ac:dyDescent="0.2">
      <c r="A32" s="52"/>
      <c r="B32" s="35" t="s">
        <v>14</v>
      </c>
      <c r="C32" s="20"/>
      <c r="D32" s="20">
        <f>D30</f>
        <v>110</v>
      </c>
      <c r="E32" s="27" t="s">
        <v>14</v>
      </c>
      <c r="F32" s="36"/>
      <c r="G32" s="22">
        <f>SUM(G30:G31)</f>
        <v>11.58</v>
      </c>
      <c r="H32" s="52"/>
      <c r="I32" s="52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33.75" customHeight="1" x14ac:dyDescent="0.2">
      <c r="A33" s="37" t="s">
        <v>32</v>
      </c>
      <c r="B33" s="77">
        <f>D22+D29</f>
        <v>539880</v>
      </c>
      <c r="C33" s="46"/>
      <c r="D33" s="47"/>
      <c r="E33" s="78">
        <f>G22+G29</f>
        <v>400742.40000000002</v>
      </c>
      <c r="F33" s="46"/>
      <c r="G33" s="47"/>
      <c r="H33" s="38">
        <f>B33-E33</f>
        <v>139137.59999999998</v>
      </c>
      <c r="I33" s="39">
        <f>H33/B33</f>
        <v>0.25771949322071569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2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0" t="s">
        <v>33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1" t="s">
        <v>7</v>
      </c>
      <c r="B36" s="1"/>
      <c r="C36" s="41" t="s">
        <v>34</v>
      </c>
      <c r="D36" s="42">
        <f>ROUND(F4/20,)</f>
        <v>1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1" t="s">
        <v>35</v>
      </c>
      <c r="B37" s="1"/>
      <c r="C37" s="41" t="s">
        <v>34</v>
      </c>
      <c r="D37" s="42">
        <f>ROUND(F4/15,0)</f>
        <v>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1" t="s">
        <v>36</v>
      </c>
      <c r="B38" s="1"/>
      <c r="C38" s="41" t="s">
        <v>34</v>
      </c>
      <c r="D38" s="42">
        <f>ROUND(F4/10,0)</f>
        <v>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6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26" ht="68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26" ht="50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26" ht="4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26" ht="50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26" ht="30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35">
    <mergeCell ref="B33:D33"/>
    <mergeCell ref="E33:G33"/>
    <mergeCell ref="A27:A29"/>
    <mergeCell ref="H27:H29"/>
    <mergeCell ref="I27:I29"/>
    <mergeCell ref="A30:A32"/>
    <mergeCell ref="H30:H32"/>
    <mergeCell ref="I30:I32"/>
    <mergeCell ref="A22:A24"/>
    <mergeCell ref="H22:H24"/>
    <mergeCell ref="I22:I24"/>
    <mergeCell ref="A25:A26"/>
    <mergeCell ref="H25:H26"/>
    <mergeCell ref="I25:I26"/>
    <mergeCell ref="A20:A21"/>
    <mergeCell ref="B20:B21"/>
    <mergeCell ref="C20:D21"/>
    <mergeCell ref="F20:G20"/>
    <mergeCell ref="H20:H21"/>
    <mergeCell ref="I20:I21"/>
    <mergeCell ref="F21:G21"/>
    <mergeCell ref="A6:E6"/>
    <mergeCell ref="F6:H6"/>
    <mergeCell ref="B8:I8"/>
    <mergeCell ref="B18:D18"/>
    <mergeCell ref="E18:G18"/>
    <mergeCell ref="H18:H19"/>
    <mergeCell ref="I18:I19"/>
    <mergeCell ref="A1:H1"/>
    <mergeCell ref="A3:E3"/>
    <mergeCell ref="F3:H3"/>
    <mergeCell ref="A4:E4"/>
    <mergeCell ref="F4:H4"/>
    <mergeCell ref="A5:E5"/>
    <mergeCell ref="F5:H5"/>
  </mergeCells>
  <dataValidations count="1">
    <dataValidation type="list" allowBlank="1" showErrorMessage="1" sqref="F6" xr:uid="{493A1993-C781-40A6-8131-C690358594DC}">
      <formula1>$A$36:$A$38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ซื้อ 41</vt:lpstr>
      <vt:lpstr>ซื้อ 21</vt:lpstr>
      <vt:lpstr>เช่า 41</vt:lpstr>
      <vt:lpstr>เช่า 11</vt:lpstr>
      <vt:lpstr>'ซื้อ 41'!Print_Area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tiyaporn</dc:creator>
  <cp:keywords/>
  <dc:description/>
  <cp:lastModifiedBy>Wichai Amatamahutana</cp:lastModifiedBy>
  <cp:revision/>
  <dcterms:created xsi:type="dcterms:W3CDTF">2020-02-25T06:19:50Z</dcterms:created>
  <dcterms:modified xsi:type="dcterms:W3CDTF">2024-08-20T07:00:20Z</dcterms:modified>
  <cp:category/>
  <cp:contentStatus/>
</cp:coreProperties>
</file>